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5" windowWidth="15480" windowHeight="7155" activeTab="1"/>
  </bookViews>
  <sheets>
    <sheet name="Kế hoạch GV theo lớp " sheetId="1" r:id="rId1"/>
    <sheet name="CĐ Điện K16 " sheetId="2" r:id="rId2"/>
    <sheet name="TC ĐIỆN 16" sheetId="3" r:id="rId3"/>
    <sheet name="ĐIỆN 17A L2" sheetId="4" r:id="rId4"/>
    <sheet name="-ĐIỆN 17B L2" sheetId="5" r:id="rId5"/>
    <sheet name="TC CĐL K17- Tây Hòa " sheetId="6" r:id="rId6"/>
    <sheet name="bình kiến" sheetId="7" r:id="rId7"/>
    <sheet name="CĐL 17 L2" sheetId="8" r:id="rId8"/>
    <sheet name="TC VHSCTBL 18 L2 " sheetId="9" r:id="rId9"/>
    <sheet name="TC điện K18 3N L2" sheetId="10" r:id="rId10"/>
    <sheet name="CĐ điện K18 L2" sheetId="11" r:id="rId11"/>
    <sheet name="CĐ Điện liên thông K18-1N" sheetId="12" r:id="rId12"/>
    <sheet name="tổng hợp HK1" sheetId="13" r:id="rId13"/>
  </sheets>
  <externalReferences>
    <externalReference r:id="rId16"/>
  </externalReferences>
  <definedNames/>
  <calcPr fullCalcOnLoad="1"/>
</workbook>
</file>

<file path=xl/comments1.xml><?xml version="1.0" encoding="utf-8"?>
<comments xmlns="http://schemas.openxmlformats.org/spreadsheetml/2006/main">
  <authors>
    <author>Admin</author>
  </authors>
  <commentList>
    <comment ref="AJ97" authorId="0">
      <text>
        <r>
          <rPr>
            <b/>
            <sz val="9"/>
            <rFont val="Tahoma"/>
            <family val="2"/>
          </rPr>
          <t>Admin:</t>
        </r>
        <r>
          <rPr>
            <sz val="9"/>
            <rFont val="Tahoma"/>
            <family val="2"/>
          </rPr>
          <t xml:space="preserve">
phụ trách xưởng</t>
        </r>
      </text>
    </comment>
    <comment ref="AS82" authorId="0">
      <text>
        <r>
          <rPr>
            <b/>
            <sz val="9"/>
            <rFont val="Tahoma"/>
            <family val="2"/>
          </rPr>
          <t>Admin:</t>
        </r>
        <r>
          <rPr>
            <sz val="9"/>
            <rFont val="Tahoma"/>
            <family val="2"/>
          </rPr>
          <t xml:space="preserve">
Học CCCT 12 tuần</t>
        </r>
      </text>
    </comment>
  </commentList>
</comments>
</file>

<file path=xl/comments13.xml><?xml version="1.0" encoding="utf-8"?>
<comments xmlns="http://schemas.openxmlformats.org/spreadsheetml/2006/main">
  <authors>
    <author>Admin</author>
  </authors>
  <commentList>
    <comment ref="AJ15" authorId="0">
      <text>
        <r>
          <rPr>
            <b/>
            <sz val="9"/>
            <rFont val="Tahoma"/>
            <family val="2"/>
          </rPr>
          <t>Admin:</t>
        </r>
        <r>
          <rPr>
            <sz val="9"/>
            <rFont val="Tahoma"/>
            <family val="2"/>
          </rPr>
          <t xml:space="preserve">
phụ trách xưởng</t>
        </r>
      </text>
    </comment>
    <comment ref="AS35" authorId="0">
      <text>
        <r>
          <rPr>
            <b/>
            <sz val="9"/>
            <rFont val="Tahoma"/>
            <family val="2"/>
          </rPr>
          <t>Admin:</t>
        </r>
        <r>
          <rPr>
            <sz val="9"/>
            <rFont val="Tahoma"/>
            <family val="2"/>
          </rPr>
          <t xml:space="preserve">
Học CCCT 12 tuần</t>
        </r>
      </text>
    </comment>
  </commentList>
</comments>
</file>

<file path=xl/sharedStrings.xml><?xml version="1.0" encoding="utf-8"?>
<sst xmlns="http://schemas.openxmlformats.org/spreadsheetml/2006/main" count="1929" uniqueCount="465">
  <si>
    <t>TRƯỜNG CAO ĐẲNG NGHỀ PHÚ YÊN</t>
  </si>
  <si>
    <t>Lớp</t>
  </si>
  <si>
    <t>Tháng</t>
  </si>
  <si>
    <t>Tháng 10</t>
  </si>
  <si>
    <t>Tháng 11</t>
  </si>
  <si>
    <t>Tháng 12</t>
  </si>
  <si>
    <t>Tháng 01/2017</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</si>
  <si>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</si>
  <si>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</si>
  <si>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</si>
  <si>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</si>
  <si>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</si>
  <si>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</si>
  <si>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</si>
  <si>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</si>
  <si>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</si>
  <si>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</si>
  <si>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</si>
  <si>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</si>
  <si>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</si>
  <si>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</si>
  <si>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</si>
  <si>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</si>
  <si>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</si>
  <si>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</si>
  <si>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</si>
  <si>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</si>
  <si>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</si>
  <si>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</si>
  <si>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</si>
  <si>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</si>
  <si>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</si>
  <si>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</si>
  <si>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</si>
  <si>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</si>
  <si>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</si>
  <si>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</si>
  <si>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</si>
  <si>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</si>
  <si>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</si>
  <si>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</si>
  <si>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</si>
  <si>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13-18/8</t>
  </si>
  <si>
    <t>20-25/8</t>
  </si>
  <si>
    <t>27/8-1/9</t>
  </si>
  <si>
    <t>HÓA 4H (32H), C.TRÂM (P.202)</t>
  </si>
  <si>
    <t>LÝ 4H (32H), T.LÁI (P.202)</t>
  </si>
  <si>
    <t>TOÁN 4H (48H), C.THÚY (P.202)</t>
  </si>
  <si>
    <t>SINH 4H (16H), T.HUỲNH (P.202)</t>
  </si>
  <si>
    <t>HÓA 4H (32H), C.TRÂM (P.207)</t>
  </si>
  <si>
    <t>TOÁN 4H (48H), T.PHONG (P.207)</t>
  </si>
  <si>
    <t>VĂN 4H (45H), C.TƯỞNG (P.207)</t>
  </si>
  <si>
    <t>VĂN 4H (45H), C.TÂM (P.202)</t>
  </si>
  <si>
    <t>HÓA 4H (32H), C.TRÂM (P.208)</t>
  </si>
  <si>
    <t>VĂN 4H (47H), C.TÂM (P.208)</t>
  </si>
  <si>
    <t>TOÁN 4H (98H), C. ÁNH (P.208)</t>
  </si>
  <si>
    <t>HÓA 4H (32H), C.TRÂM (P.203)</t>
  </si>
  <si>
    <t>VĂN 4H (90H), C.TÂM (P.203)</t>
  </si>
  <si>
    <t>HÓA 4H (32H), C.TRÂM (P.101)</t>
  </si>
  <si>
    <t>VĂN 4H (120H), C.TRÚC (P.101)</t>
  </si>
  <si>
    <t>LÝ 4H (32H), C TRÀ (P.208)</t>
  </si>
  <si>
    <t>LÝ 4H (32H), C TRÀ (P.101)</t>
  </si>
  <si>
    <t>LÝ 4H (32H), C.MI (P.207)</t>
  </si>
  <si>
    <t>LÝ 4H (32H), C.MI (P.203)</t>
  </si>
  <si>
    <t>TOÁN 4H (64H), C.HUỆ (P.203)</t>
  </si>
  <si>
    <t xml:space="preserve">BẢNG TỔNG HỢP KHỐI LƯỢNG GIẢNG DẠY </t>
  </si>
  <si>
    <t>STT</t>
  </si>
  <si>
    <t>Tên cán bộ/Giáo viên</t>
  </si>
  <si>
    <t>Phân công giảng dạy</t>
  </si>
  <si>
    <t xml:space="preserve">LỚP: TC ĐIỆN 18-3N </t>
  </si>
  <si>
    <t>THỜI KHÓA BIỂU   (HK1 - NH 2018-2019)</t>
  </si>
  <si>
    <t xml:space="preserve">Nghỉ </t>
  </si>
  <si>
    <t>Đặng Thế Gòn</t>
  </si>
  <si>
    <t xml:space="preserve">LỚP: CĐ ĐIỆN 18-3N </t>
  </si>
  <si>
    <t>Anh văn P206</t>
  </si>
  <si>
    <t>Chính trị 4g  (30g)- Cô Hà P 203</t>
  </si>
  <si>
    <t xml:space="preserve">Cung cấp điện </t>
  </si>
  <si>
    <t>LỚP: TC Điện Công nghiệp  17-3N A</t>
  </si>
  <si>
    <t>LỚP: TC Điện Công nghiệp  17-3N B</t>
  </si>
  <si>
    <t>THỜI KHÓA BIỂU KHOA ĐiỆN - ĐiỆN TỬ   (HK1 - NH 2018-2019)</t>
  </si>
  <si>
    <t xml:space="preserve">Toán </t>
  </si>
  <si>
    <t xml:space="preserve">Hóa </t>
  </si>
  <si>
    <t xml:space="preserve">NGHỈ </t>
  </si>
  <si>
    <t xml:space="preserve">Lý </t>
  </si>
  <si>
    <t xml:space="preserve">Văn </t>
  </si>
  <si>
    <t xml:space="preserve">Sử </t>
  </si>
  <si>
    <t>Sinh</t>
  </si>
  <si>
    <t xml:space="preserve">Địa </t>
  </si>
  <si>
    <t xml:space="preserve">An toàn điện </t>
  </si>
  <si>
    <t xml:space="preserve">Thiết bị điện gia dụng ( 8 giờ) 120 giờ  - Thầy  Đăng-   Xưởng Điện </t>
  </si>
  <si>
    <t xml:space="preserve">TB điện gia dụng </t>
  </si>
  <si>
    <t>GDQP ( Học sau) 29/12)</t>
  </si>
  <si>
    <t xml:space="preserve">Khí cụ điện </t>
  </si>
  <si>
    <t xml:space="preserve">Điện tử CB </t>
  </si>
  <si>
    <t xml:space="preserve">Mạch điện </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</si>
  <si>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</si>
  <si>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 xml:space="preserve">Tổng cộng </t>
  </si>
  <si>
    <t>Số giờ TB/HK</t>
  </si>
  <si>
    <t xml:space="preserve">Kỹ thuật điện tử </t>
  </si>
  <si>
    <t xml:space="preserve">Trang bị điện hệ thống lạnh </t>
  </si>
  <si>
    <t>An toàn lao động Điện - Lạnh</t>
  </si>
  <si>
    <t xml:space="preserve">Kỹ thuật điện </t>
  </si>
  <si>
    <t xml:space="preserve">Cơ sở kỹ thuật lạnh </t>
  </si>
  <si>
    <t xml:space="preserve">Vẽ kỹ thuật </t>
  </si>
  <si>
    <t xml:space="preserve">Đo lường Điện lạnh  </t>
  </si>
  <si>
    <t>GD QP</t>
  </si>
  <si>
    <t xml:space="preserve">LỚP: TC VHSCTBL-3N </t>
  </si>
  <si>
    <t xml:space="preserve">Kỹ thuật điện 4g ( 30g) Cô An - Xưởng Điện </t>
  </si>
  <si>
    <t>Tổng giờ HK1</t>
  </si>
  <si>
    <t>TB  giờ chuẩn/HK</t>
  </si>
  <si>
    <t>Chính trị P205</t>
  </si>
  <si>
    <t>An toàn điện</t>
  </si>
  <si>
    <t>Mạch điện</t>
  </si>
  <si>
    <t>Vẽ kỹ thuật</t>
  </si>
  <si>
    <t>Khí cụ điện hạ thế</t>
  </si>
  <si>
    <t>Điện tử cơ bản</t>
  </si>
  <si>
    <t xml:space="preserve">GD QP </t>
  </si>
  <si>
    <t xml:space="preserve">Chính trị </t>
  </si>
  <si>
    <t xml:space="preserve">Thể dục </t>
  </si>
  <si>
    <t xml:space="preserve">Pháp luật </t>
  </si>
  <si>
    <t xml:space="preserve">Anh văn </t>
  </si>
  <si>
    <t xml:space="preserve">Thiết bị điện gia dụng </t>
  </si>
  <si>
    <t>Chính trị - Cô Hương - P202</t>
  </si>
  <si>
    <t>Anh Văn - Cô Nhi  - P207</t>
  </si>
  <si>
    <t>Giáo dục thể chất - Thầy Thiên- Khu thể thao trường CĐN</t>
  </si>
  <si>
    <t>Thiết bị điện gia dụng</t>
  </si>
  <si>
    <t>Khí cụ điện hạ thế 6g</t>
  </si>
  <si>
    <t xml:space="preserve">Mạch điện 4g (45g) Cô An - Xưởng Điện </t>
  </si>
  <si>
    <t xml:space="preserve">Điện tử cơ bản- 8g (60g) - Thầy Anh - X Điện </t>
  </si>
  <si>
    <t>Nghỉ</t>
  </si>
  <si>
    <t xml:space="preserve">Vĩnh </t>
  </si>
  <si>
    <t xml:space="preserve">An </t>
  </si>
  <si>
    <t>Dương</t>
  </si>
  <si>
    <t xml:space="preserve">Anh </t>
  </si>
  <si>
    <t>KCB</t>
  </si>
  <si>
    <t>Vĩnh</t>
  </si>
  <si>
    <t>Đăng</t>
  </si>
  <si>
    <t>Hồng</t>
  </si>
  <si>
    <t>Anh</t>
  </si>
  <si>
    <t>An</t>
  </si>
  <si>
    <t>Pháp luật 4g( 15g) Thầy Hùng P 203</t>
  </si>
  <si>
    <t>Chính trị 4g (30g) Cô Hà P203</t>
  </si>
  <si>
    <t>LỚP: TC CĐL17</t>
  </si>
  <si>
    <t xml:space="preserve">văn </t>
  </si>
  <si>
    <t xml:space="preserve">chính trị </t>
  </si>
  <si>
    <t xml:space="preserve">Tin học </t>
  </si>
  <si>
    <t xml:space="preserve">Hàn cơ bản </t>
  </si>
  <si>
    <t>TB/ HK</t>
  </si>
  <si>
    <t>Danh</t>
  </si>
  <si>
    <t>Tổng cộng</t>
  </si>
  <si>
    <t xml:space="preserve">Đo lường điện 8g (60g) Thầy  Hồng - X. Điện </t>
  </si>
  <si>
    <t>Hóa</t>
  </si>
  <si>
    <t>Lý</t>
  </si>
  <si>
    <t>Văn</t>
  </si>
  <si>
    <t xml:space="preserve">Anh Văn </t>
  </si>
  <si>
    <t xml:space="preserve">Đo lường điện </t>
  </si>
  <si>
    <t xml:space="preserve">Điện tử công suất </t>
  </si>
  <si>
    <t>TB/HK</t>
  </si>
  <si>
    <t xml:space="preserve">Đo lường điện 8g ( 60g) Thầy  Đăng - Xưởng Điện </t>
  </si>
  <si>
    <t xml:space="preserve">Điện tử công suất 8g ( 60g) Thầy  Hồng - Xưởng Điện </t>
  </si>
  <si>
    <t xml:space="preserve">Hồng </t>
  </si>
  <si>
    <t xml:space="preserve">Điều khiển lập trình cở nhỏ </t>
  </si>
  <si>
    <t xml:space="preserve">Thực Tập  Sản Xuất  </t>
  </si>
  <si>
    <t>Máy điện 2</t>
  </si>
  <si>
    <t>Kcb</t>
  </si>
  <si>
    <t>Thiết bị lạnh công nghiệp và gia dụng</t>
  </si>
  <si>
    <t xml:space="preserve">Thiết bị lạnh công nghiệp và gia dụng 8 giờ( 120g) - Thầy Tân - Xưởng Điện lạnh </t>
  </si>
  <si>
    <t>Trang bị điện 2</t>
  </si>
  <si>
    <t>Thiết bị lạnh cn và dân dụng</t>
  </si>
  <si>
    <t xml:space="preserve">TT tốt nghiệp </t>
  </si>
  <si>
    <t xml:space="preserve">tổng cộng </t>
  </si>
  <si>
    <t>KHOA:  ĐiỆN - ĐiỆN TỬ</t>
  </si>
  <si>
    <t>HK1 - NĂM HỌC: 2018 - 2019</t>
  </si>
  <si>
    <t>Số giờ giảng chuyên môn</t>
  </si>
  <si>
    <t>Công tác khác quy đổi ra giờ giảng</t>
  </si>
  <si>
    <t>Giảm giờ dạy hưởng theo chế độ</t>
  </si>
  <si>
    <t>Tổng cộng giờ Lao động</t>
  </si>
  <si>
    <t>Số giờ thừa/thiếu (+/-)</t>
  </si>
  <si>
    <t>GHI CHÚ</t>
  </si>
  <si>
    <t>Môn học, Mô-đun</t>
  </si>
  <si>
    <t>Sĩ số HSSV HKI</t>
  </si>
  <si>
    <t>HK1</t>
  </si>
  <si>
    <t>HS LT</t>
  </si>
  <si>
    <t>HS TH</t>
  </si>
  <si>
    <t>Tổng HKI</t>
  </si>
  <si>
    <t xml:space="preserve">Tổng </t>
  </si>
  <si>
    <t>Kiêm nhiệm</t>
  </si>
  <si>
    <t>Chủ nhiệm</t>
  </si>
  <si>
    <t>Ra đề thi</t>
  </si>
  <si>
    <t>Coi thi</t>
  </si>
  <si>
    <t>Chấm thi</t>
  </si>
  <si>
    <t>GASS</t>
  </si>
  <si>
    <t>HD thực tập DN</t>
  </si>
  <si>
    <t>HD thực tập TN</t>
  </si>
  <si>
    <t>Đề tài NCKH
(6 tuần)</t>
  </si>
  <si>
    <t>HT nâng cao
(4 tuần)</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</si>
  <si>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</si>
  <si>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</si>
  <si>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</si>
  <si>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</si>
  <si>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</si>
  <si>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</si>
  <si>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</si>
  <si>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</si>
  <si>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</si>
  <si>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</si>
  <si>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</si>
  <si>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</si>
  <si>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</si>
  <si>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</si>
  <si>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</si>
  <si>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</si>
  <si>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</si>
  <si>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</si>
  <si>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</si>
  <si>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</si>
  <si>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</si>
  <si>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</si>
  <si>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</si>
  <si>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</si>
  <si>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</si>
  <si>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</si>
  <si>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</si>
  <si>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</si>
  <si>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</si>
  <si>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</si>
  <si>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</si>
  <si>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</si>
  <si>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</si>
  <si>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</si>
  <si>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</si>
  <si>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</si>
  <si>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</si>
  <si>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</si>
  <si>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</si>
  <si>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</si>
  <si>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</si>
  <si>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Phan Duy Đăng</t>
  </si>
  <si>
    <t>TC điện K17-3NB</t>
  </si>
  <si>
    <t>TC cơ điện lạnh K17-3N Tây Hòa</t>
  </si>
  <si>
    <t xml:space="preserve">Vũ Thanh Tân </t>
  </si>
  <si>
    <t>Kỹ thuật lạnh</t>
  </si>
  <si>
    <t>CĐ điện K16-3N</t>
  </si>
  <si>
    <t xml:space="preserve">Võ Dương Thanh An </t>
  </si>
  <si>
    <t xml:space="preserve">Tổ chức sản xuất </t>
  </si>
  <si>
    <t>TC VH, SC TB Lạnh K18-3N</t>
  </si>
  <si>
    <t>TC điện K17-3NA</t>
  </si>
  <si>
    <t>Nguyễn Lưu Hồng</t>
  </si>
  <si>
    <t xml:space="preserve">Điều khiển lập trình cỡ nhỏ </t>
  </si>
  <si>
    <t>TC điện K16-3N</t>
  </si>
  <si>
    <t>Trần Đinh Dương</t>
  </si>
  <si>
    <t xml:space="preserve">Lê Văn  Anh </t>
  </si>
  <si>
    <t xml:space="preserve">Đặng Trương Vĩnh  </t>
  </si>
  <si>
    <t xml:space="preserve">Khí cụ điện hạ thế </t>
  </si>
  <si>
    <t xml:space="preserve">Thực tập sản xuất </t>
  </si>
  <si>
    <t>Lê Văn Danh</t>
  </si>
  <si>
    <t>Đo lường Điện lạnh</t>
  </si>
  <si>
    <t xml:space="preserve">Hệ thống lạnh thủy sản </t>
  </si>
  <si>
    <t xml:space="preserve">An toàn lao động Điện - Lạnh </t>
  </si>
  <si>
    <t>Nhiệm vụ khác</t>
  </si>
  <si>
    <t>Coi thi khoa khác</t>
  </si>
  <si>
    <t>Phú Yên, Ngày    tháng    năm 2018</t>
  </si>
  <si>
    <t>Hiệu trưởng</t>
  </si>
  <si>
    <t>Phòng Đào tạo</t>
  </si>
  <si>
    <t>Trưởng khoa</t>
  </si>
  <si>
    <t xml:space="preserve">Tổ chức sản xuất 4g( 30g) Cô An - X Điện </t>
  </si>
  <si>
    <t xml:space="preserve">Tân </t>
  </si>
  <si>
    <t>CĐ Điện K16</t>
  </si>
  <si>
    <t>CĐ Điện K18</t>
  </si>
  <si>
    <t>TC Điện K18 3N</t>
  </si>
  <si>
    <t xml:space="preserve">LỚP: TC Điện Công nghiệp  16-3N </t>
  </si>
  <si>
    <t>Máy điện 2 TH</t>
  </si>
  <si>
    <t>Máy điện 2 (LT)</t>
  </si>
  <si>
    <t xml:space="preserve">Nguyễn Hữu Trực </t>
  </si>
  <si>
    <t>Quản trị mạng 2</t>
  </si>
  <si>
    <t>CĐ QTM  K16-3N</t>
  </si>
  <si>
    <t>An ninh mạng</t>
  </si>
  <si>
    <t>Tin học cơ bản</t>
  </si>
  <si>
    <t>TC KT LR MT K18- 3N</t>
  </si>
  <si>
    <t>Sửa chữa máy in và thiết bị ngoại vi</t>
  </si>
  <si>
    <t xml:space="preserve"> TCSC&amp;LRMT 16 3N</t>
  </si>
  <si>
    <t>Sửa chữa máy tính nâng cao</t>
  </si>
  <si>
    <t>CĐ Ô TÔ 18</t>
  </si>
  <si>
    <t>TC-CTTBCK17-3N</t>
  </si>
  <si>
    <t>TC+CĐ-CTTBCK17</t>
  </si>
  <si>
    <t xml:space="preserve">Nguyễn Văn Thía </t>
  </si>
  <si>
    <t xml:space="preserve">Sửa chữa máy tính </t>
  </si>
  <si>
    <t>TC KT LR MT K17- 3N</t>
  </si>
  <si>
    <t>Quản trị cơ sở dữ liệu nâng cao (MS SQL Server)</t>
  </si>
  <si>
    <t>Kiến trúc máy tính</t>
  </si>
  <si>
    <t>An toàn vệ sinh công nghiệp</t>
  </si>
  <si>
    <t>Tin cơ bản 2</t>
  </si>
  <si>
    <t>CĐ.QTKS16</t>
  </si>
  <si>
    <t>Tin cơ bản 3</t>
  </si>
  <si>
    <t>CĐ.KTDN16</t>
  </si>
  <si>
    <t>Tin cơ bản</t>
  </si>
  <si>
    <t>TC MAY - 17 - 3N</t>
  </si>
  <si>
    <t xml:space="preserve">Trung cấp Cơ điện lạnh  K17 3N  </t>
  </si>
  <si>
    <t>Trung cấp CN OTO  K17 3N  A</t>
  </si>
  <si>
    <t>Trung cấp CN OTO  K17 3N  B</t>
  </si>
  <si>
    <t xml:space="preserve">Trần thị Thu Tuyền </t>
  </si>
  <si>
    <t>Hệ quản trị cơ sở dữ liệu Microsoft Access</t>
  </si>
  <si>
    <t>Toán rời rạc</t>
  </si>
  <si>
    <t>Đồ họa ứng dụng</t>
  </si>
  <si>
    <t>TC KT LR MT K16- 3N</t>
  </si>
  <si>
    <t>Tin học văn phòng</t>
  </si>
  <si>
    <t>CĐKCS16+CĐLT18</t>
  </si>
  <si>
    <t>Tin cơ bản 1</t>
  </si>
  <si>
    <t>CĐ Ô TÔ 16</t>
  </si>
  <si>
    <t>CĐ Hàn 16</t>
  </si>
  <si>
    <t>Văn Sỹ Nghi</t>
  </si>
  <si>
    <t>Kỹ thuật sửa chữa màn hình</t>
  </si>
  <si>
    <t>Sửa chữa bộ nguồn</t>
  </si>
  <si>
    <t xml:space="preserve"> TCSC&amp;LRMT 17 3N</t>
  </si>
  <si>
    <t>Lập trình vi điều khiển</t>
  </si>
  <si>
    <t xml:space="preserve">Điện tử cơ bản </t>
  </si>
  <si>
    <t>CĐ điện K18-2.5N</t>
  </si>
  <si>
    <t>TC điện K18-2.5N</t>
  </si>
  <si>
    <t xml:space="preserve">Trang bị điện 2 </t>
  </si>
  <si>
    <t xml:space="preserve">Thực tập tốt nghiệp </t>
  </si>
  <si>
    <t xml:space="preserve">TC cơ điện lạnh K17-3N </t>
  </si>
  <si>
    <t>TC VH, SC TB Lạnh K18-2.5N</t>
  </si>
  <si>
    <t>LỚP: TC Vận hành- Sửa chữa TB Lạnh K18</t>
  </si>
  <si>
    <t xml:space="preserve">Vẽ Kỹ thuật </t>
  </si>
  <si>
    <t xml:space="preserve">Vi điều khiển  8 giờ( 120g) - Thầy  Anh - Xưởng Điện </t>
  </si>
  <si>
    <t xml:space="preserve">Vi điều khiển </t>
  </si>
  <si>
    <t xml:space="preserve">Máy điện 2 8 giờ (60g)- Thầy Dương - X Điện,                SHCN Cô An </t>
  </si>
  <si>
    <t>Cung cấp điện 4 g ( 60g) Thầy Đăng  - Xưởng Điện.  SHCN  Thầy Đăng</t>
  </si>
  <si>
    <t xml:space="preserve">Tháng </t>
  </si>
  <si>
    <t xml:space="preserve">Tuần </t>
  </si>
  <si>
    <t xml:space="preserve">Vật Lý </t>
  </si>
  <si>
    <t>Địa lý</t>
  </si>
  <si>
    <t xml:space="preserve">Lịch Sử </t>
  </si>
  <si>
    <t xml:space="preserve">Sinh vật </t>
  </si>
  <si>
    <t>Văn học</t>
  </si>
  <si>
    <t>Hóa học</t>
  </si>
  <si>
    <t xml:space="preserve">Khoa Cơ bản </t>
  </si>
  <si>
    <t>Trường Quân sự Địa Phương</t>
  </si>
  <si>
    <t>Giáo Dục Quốc Phòng</t>
  </si>
  <si>
    <t xml:space="preserve">Giáo dục thể chất </t>
  </si>
  <si>
    <t xml:space="preserve">Ngô Anh Duân </t>
  </si>
  <si>
    <t>Đa ng cập nhập theo kế hoạch giảng dạy văn hóa của trung tâm Dạy nghề huyện Tây Hòa</t>
  </si>
  <si>
    <t xml:space="preserve">Tin nhọc </t>
  </si>
  <si>
    <t xml:space="preserve">ĐiỆN CÔNG NGHIỆP </t>
  </si>
  <si>
    <t xml:space="preserve">CO ĐiỆN LẠNH </t>
  </si>
  <si>
    <t>LẮP RÁP MÁY TÍNH VÀ QuẢN TRỊ MẠNG</t>
  </si>
  <si>
    <t>CÁC KHOA KHÁC</t>
  </si>
  <si>
    <t>Anh văn 4g (60g) - Cô Hiên - P203</t>
  </si>
  <si>
    <t>Pháp luật 4g  (15g)- Thầy Hùng   P 203</t>
  </si>
  <si>
    <t>LỚP: TC Điện Công nghiệp  16-3N</t>
  </si>
  <si>
    <t>LỚP: TC Cơ điện lạnh  17-3N</t>
  </si>
  <si>
    <t>Tin học 4g(30g) Hồ Thị Mỹ Ngân. PM1</t>
  </si>
  <si>
    <t xml:space="preserve">VĂN 4H (90H), C.TÂM (P.203)   </t>
  </si>
  <si>
    <t>Cung cấp điện 4g - (60g) Cô An - Xưởng Điện</t>
  </si>
  <si>
    <t>LỚP:  ĐIỆN DÂN DỤNG 2,5T - BK</t>
  </si>
  <si>
    <t xml:space="preserve">THỜI KHÓA BIỂU HỆ DẠY NGHỀ THƯỜNG XUYÊN </t>
  </si>
  <si>
    <t>Áp dụng từ ngày  24 tháng 9 năm 2018</t>
  </si>
  <si>
    <t>TỐI</t>
  </si>
  <si>
    <t>Thứ CN</t>
  </si>
  <si>
    <t xml:space="preserve">Khởi sự Doanh nghiệp (8 giờ)- Thầy Gòn </t>
  </si>
  <si>
    <t xml:space="preserve">Lắp Hệ thống điện sinh hoạt (130 giờ) - Thầy Tân </t>
  </si>
  <si>
    <t>Sửa nồi cơm điện (36 giờ) Thầy Hồng</t>
  </si>
  <si>
    <t>Sửa quạt điện (36 giờ) Thầy Đăng</t>
  </si>
  <si>
    <t>Thi tốt nghiệp</t>
  </si>
  <si>
    <t xml:space="preserve">An toàn điện- 4g- ( 30g) Thầy Nhất - Xưởng Điện </t>
  </si>
  <si>
    <t>An toàn điện 4g (30g) Thầy Vĩnh - Xưởng Điện</t>
  </si>
  <si>
    <t xml:space="preserve">TOÁN 4H (48H), T.PHONG (P.207) </t>
  </si>
  <si>
    <t>Lắp Hệ thống điện sinh hoạt (130 giờ) - Thầy Tân + Hồng</t>
  </si>
  <si>
    <t xml:space="preserve">Thực tập tốt nghiệp        160 giờ - Thầy Hồng </t>
  </si>
  <si>
    <t xml:space="preserve">TT sản xuất  240g - Thầy Tân  -  Xưởng điện Trường CĐN Phú Yên  </t>
  </si>
  <si>
    <t xml:space="preserve">Pháp luật 4g  (15g)- Thầy Hùng P 203; SHCN Thầy Anh  X. Điện                   </t>
  </si>
  <si>
    <t>TOÁN 4H (64H), C.UYÊN (P.101) SHCN  Thầy Dương</t>
  </si>
  <si>
    <t>VĂN 4H (120H), C.TRÚC (P.101) SHCN  Thầy Dương</t>
  </si>
  <si>
    <t>Anh văn 4g ( 60g)  Cô Diểm- P101</t>
  </si>
  <si>
    <t>Anh Văn 4g( 60g) Cô Diểm P101</t>
  </si>
  <si>
    <t>bù</t>
  </si>
  <si>
    <t xml:space="preserve">TT sản xuất  240g - Thầy Tân  -  Xưởng điện Trường CĐN Phú Yên  , SHCN Thầy Tân </t>
  </si>
  <si>
    <t>Chính trị 4g  (30g)- Cô Hà P 203, SHCN Thầy Anh  X. Điện                             (8/10 =&gt; 10/11)</t>
  </si>
  <si>
    <t>SINH 4H (16H), T.HUỲNH (P.207)SHCN Thầy Hồng</t>
  </si>
  <si>
    <t>học chính trị đầu khóa</t>
  </si>
  <si>
    <t>Pháp luật- Thầy Hùng - p207</t>
  </si>
  <si>
    <r>
      <rPr>
        <sz val="8"/>
        <color indexed="8"/>
        <rFont val="Times New Roman"/>
        <family val="1"/>
      </rPr>
      <t xml:space="preserve">                      </t>
    </r>
    <r>
      <rPr>
        <u val="single"/>
        <sz val="8"/>
        <color indexed="8"/>
        <rFont val="Times New Roman"/>
        <family val="1"/>
      </rPr>
      <t>Độc lập - Tự do - Hạnh phúc</t>
    </r>
  </si>
  <si>
    <r>
      <rPr>
        <b/>
        <i/>
        <u val="single"/>
        <sz val="8"/>
        <color indexed="8"/>
        <rFont val="Times New Roman"/>
        <family val="1"/>
      </rPr>
      <t>Ghi chú:</t>
    </r>
    <r>
      <rPr>
        <i/>
        <sz val="8"/>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</si>
  <si>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An toàn lao động Điện - Lạnh  4g ( 30g)  Thầy Danh  - Xưởng Điện Lạnh</t>
  </si>
  <si>
    <t>Trang bị điện hệ thống lạnh 8g ( 60g) - Thầy  Danh - Xưởng Điện lạnh SHCN Thầy Danh</t>
  </si>
  <si>
    <t xml:space="preserve">An toàn điện- 4g-          ( 30g) Thầy Nhất - Xưởng Điện </t>
  </si>
  <si>
    <t xml:space="preserve">Điện tử cơ bản 4g ( 60g) . Thầy Anh -  Xưởng Điện </t>
  </si>
  <si>
    <t>Mạch điện 4g- ( 45g) Cô An - Xưởng Điện SHCN Thầy Hồng(26/11=&gt;29/12)</t>
  </si>
  <si>
    <t xml:space="preserve">Điện tử cơ bản 4g ( 60g) . Thầy Anh -  Xưởng Điện  </t>
  </si>
  <si>
    <t>SINH 4H (16H), T.HUỲNH (P.207)</t>
  </si>
  <si>
    <t xml:space="preserve">Khí cụ điện hạ thế 6g ( 45g) Thầy Tân - Xưởng Điện </t>
  </si>
  <si>
    <t xml:space="preserve">Điều khiển lập trình cở nhỏ 6g( 120g) - Thầy Hồng  - X. Điện </t>
  </si>
  <si>
    <t>Thiết bị điện gia dụng 6g (120g) Thầy Dương - Xưởng Điện - SHCN Thầy Dương</t>
  </si>
  <si>
    <t>Thiết bị điện gia dụng 6g</t>
  </si>
  <si>
    <t>Kỹ thuật điều hòa không khí trung tâm</t>
  </si>
  <si>
    <t xml:space="preserve">Trang bị điện 2  8 giờ (60g)- Thầy Gòn -               X Điện SHCN Cô An </t>
  </si>
  <si>
    <t>THỜI KHÓA BIỂU KHOA ĐiỆN - ĐiỆN TỬ</t>
  </si>
  <si>
    <t>HỌC KỲ 2 - NĂM HỌC 2017-2018</t>
  </si>
  <si>
    <t>LỚP : TC Cơ điện lạnh 17 3N (TÂY HÒA)</t>
  </si>
  <si>
    <r>
      <t xml:space="preserve">   Ngày/tháng
</t>
    </r>
    <r>
      <rPr>
        <sz val="11"/>
        <color indexed="8"/>
        <rFont val="Times New Roman"/>
        <family val="1"/>
      </rPr>
      <t>Thứ/buổi</t>
    </r>
  </si>
  <si>
    <t>Tháng 09/2017</t>
  </si>
  <si>
    <t>Tháng 10/2017</t>
  </si>
  <si>
    <t>Tháng 11/2017</t>
  </si>
  <si>
    <t>Tháng 12/2017</t>
  </si>
  <si>
    <t xml:space="preserve">Học văn hóa </t>
  </si>
  <si>
    <t xml:space="preserve">Chiều </t>
  </si>
  <si>
    <t xml:space="preserve">Anh Văn 5g ( 60 g) Cô Diểm </t>
  </si>
  <si>
    <t>Pháp luật  5g ( 30 g) Thầy Hùng</t>
  </si>
  <si>
    <t>Hàn cơ bản 4g(60g)  Thầy Duân  TT DN Tây Hòa ( dạy tiếp theo sau thời gian nghỉ hè)</t>
  </si>
  <si>
    <t xml:space="preserve">Gia công lắp đặt đường ống trong hệ thống lạnh 4g(60g)  Thầy Duân  TT DN Tây Hòa </t>
  </si>
  <si>
    <t>Kỹ thuật Lạnh 8 giờ ( 120g) Thầy Tân - TT DN Tây Hòa  ( dạy tiếp theo sau thời gian nghỉ hè)</t>
  </si>
  <si>
    <t>P. ĐÀO TẠO</t>
  </si>
  <si>
    <t xml:space="preserve">PLC  8 giờ ( 90g) Thầy Gòn - TT DN Tây Hòa </t>
  </si>
  <si>
    <t xml:space="preserve"> CỘNG HÒA XÃ HỘI CHỦ NGHĨA VIỆT NAM</t>
  </si>
  <si>
    <t xml:space="preserve">Thiết bị điện gia dụng ( 8 giờ) 120 giờ  - Thầy  Đăng-  </t>
  </si>
  <si>
    <t>KCĐHT - Thầy  Hồng ( 4 giờ)  45g - XĐ , SHCN Thầy Hồng</t>
  </si>
  <si>
    <t>KCĐHT - Thầy  Hồng ( 4 giờ)  45g - XĐ , SHCN Thầy Hồng(17/9=&gt;27/10)</t>
  </si>
  <si>
    <t>KCĐHT - Thầy Hồng     ( 4 giờ)  45g - XĐ SHCN Thầy Hồng(29/10=&gt;24/11)</t>
  </si>
  <si>
    <r>
      <rPr>
        <sz val="10"/>
        <color indexed="8"/>
        <rFont val="Times New Roman"/>
        <family val="1"/>
      </rPr>
      <t xml:space="preserve">                      </t>
    </r>
    <r>
      <rPr>
        <u val="single"/>
        <sz val="10"/>
        <color indexed="8"/>
        <rFont val="Times New Roman"/>
        <family val="1"/>
      </rPr>
      <t>Độc lập - Tự do - Hạnh phúc</t>
    </r>
  </si>
  <si>
    <t xml:space="preserve">LỚP: CĐ Điện Công nghiệp Liên Thông K18-3N </t>
  </si>
  <si>
    <t>Thể dục 5g (30) Thầy Thiên</t>
  </si>
  <si>
    <t>Áp dụng từ ngày  19  tháng 11 năm 2018</t>
  </si>
  <si>
    <t xml:space="preserve">Đặng Trương Vĩnh; Đặng Thế Gòn  </t>
  </si>
  <si>
    <t>Đặng Trương Vĩnh  ; Nguyễn Văn Nhất</t>
  </si>
  <si>
    <t>Đặng Trương Vĩnh  ;   Vũ Thanh Tân</t>
  </si>
  <si>
    <t>Đặng Trương Vĩnh  ; Nguyễn Lưu Hồng</t>
  </si>
  <si>
    <t>Đặng Trương Vĩnh  ;    Vũ Thanh tân</t>
  </si>
  <si>
    <t>An toàn điện 4g (30g) Thầy Nhất - XĐ</t>
  </si>
  <si>
    <t>Khoa Điện- Điện lạnh</t>
  </si>
  <si>
    <t>Ngày 18 tháng 11 năm 2018</t>
  </si>
  <si>
    <t>Vẽ KT 3g- ( 30g) Cô An - Xưởng Điện</t>
  </si>
  <si>
    <t xml:space="preserve">Vẽ kỹ thuật 3g(30g) Cô An - Xưởng Điện </t>
  </si>
  <si>
    <t>Tháng 01/2019</t>
  </si>
  <si>
    <t>.7-12/01</t>
  </si>
  <si>
    <t>.,31-5/01</t>
  </si>
  <si>
    <t>.14-19/01</t>
  </si>
  <si>
    <t>.21-26/01</t>
  </si>
  <si>
    <t>Cung cấp điện 3 g ( 60g) Thầy Đăng  - Xưởng Điện.  SHCN  Thầy Đăng</t>
  </si>
  <si>
    <t>nghỉ</t>
  </si>
  <si>
    <t xml:space="preserve">Điện tử công suất 6g ( 60g) Thầy  Hồng - Xưởng Điện </t>
  </si>
  <si>
    <t>Điện tử công suất 6g (60g) Thầy Anh - X. Điện  SHCN Thầy Anh (12/11)</t>
  </si>
  <si>
    <t>Cung cấp điện 3g - (60g) Cô An - Xưởng Điện</t>
  </si>
  <si>
    <t xml:space="preserve">Kỹ thuật điều hòa không khí trung tâm 6g (60g) Thầy Danh - X. Cơ điện Lạnh, </t>
  </si>
  <si>
    <t>Kỹ thuật điều hòa không khí trung tâm 6g (60g) Thầy Danh</t>
  </si>
  <si>
    <t xml:space="preserve">Kỹ thuật điều hòa không khí trung tâm 8g (60g) Thầy Danh </t>
  </si>
  <si>
    <t>21-26/1</t>
  </si>
  <si>
    <t>Hàn cơ bản 8g (90g) Thầy Danh</t>
  </si>
  <si>
    <t xml:space="preserve">Hàn cơ bản 6g (90g) Thầy Danh - X. Cơ điện Lạnh, </t>
  </si>
  <si>
    <t xml:space="preserve">Cơ sở kỹ thuật lạnh 4g ( 60g)  Thầy Danh  - Xưởng Điện Lạnh SHCN Thầy Danh </t>
  </si>
  <si>
    <t>Cơ sở kỹ thuật lạnh 3g ( 60g)  Thầy Danh</t>
  </si>
  <si>
    <t xml:space="preserve">Vẽ kỹ thuật 3g ( 30g) Cô An - Xưởng Điện </t>
  </si>
  <si>
    <t>Vẽ kỹ thuật 4g          ( 30g) Cô An</t>
  </si>
  <si>
    <t xml:space="preserve">Cơ sở kỹ thuật lạnh 4g        ( 60g)  Thầy Danh  - Xưởng Điện Lạnh SHCN Thầy Danh </t>
  </si>
  <si>
    <t>Trang bị điện hệ thống lạnh 6g ( 60g) - Thầy  Danh</t>
  </si>
  <si>
    <r>
      <rPr>
        <sz val="8"/>
        <color indexed="10"/>
        <rFont val="Arial"/>
        <family val="2"/>
      </rPr>
      <t>Kỹ thuật điện tử</t>
    </r>
    <r>
      <rPr>
        <sz val="8"/>
        <rFont val="Arial"/>
        <family val="2"/>
      </rPr>
      <t xml:space="preserve"> 6g ( 45g) Thầy Hồng - X Điện  </t>
    </r>
  </si>
  <si>
    <t xml:space="preserve">Đo lường  điện lạnh  6g ( 45g) - Thầy Danh - Xưởng Điện lạnh </t>
  </si>
  <si>
    <t>Mạch điện 3g- ( 45g) Cô An - Xưởng Điện SHCN Thầy Hồng(26/11=&gt;26/11)</t>
  </si>
  <si>
    <t>Điện tử cơ bản 6g ( 60g) . Thầy Anh</t>
  </si>
  <si>
    <t>Thiết bị điện gia dụng ( 6 giờ) 120 giờ  - Thầy  Đăng</t>
  </si>
  <si>
    <t xml:space="preserve">Điện tử cơ bản- 6g (60g) - Thầy Anh </t>
  </si>
  <si>
    <t>Kỹ thuật điện 4g   ( 30g) Cô An</t>
  </si>
  <si>
    <t xml:space="preserve">LỚP: CĐ Điện Công nghiệp K16-3N </t>
  </si>
  <si>
    <t xml:space="preserve">KHOA ĐIỆN - ĐIỆN LẠNH </t>
  </si>
  <si>
    <t>Ngày 24 tháng 12 năm 2018</t>
  </si>
  <si>
    <t>KHOA ĐIỆN - ĐIỆN LẠNH</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</si>
</sst>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s>
  <fonts count="153">
    <font>
      <sz val="10"/>
      <name val="Arial"/>
      <family val="0"/>
    </font>
    <font>
      <sz val="11"/>
      <color indexed="8"/>
      <name val="Calibri"/>
      <family val="2"/>
    </font>
    <font>
      <b/>
      <sz val="14"/>
      <name val="Times New Roman"/>
      <family val="1"/>
    </font>
    <font>
      <b/>
      <sz val="12"/>
      <name val="Times New Roman"/>
      <family val="1"/>
    </font>
    <font>
      <u val="single"/>
      <sz val="9.8"/>
      <color indexed="12"/>
      <name val="Arial"/>
      <family val="2"/>
    </font>
    <font>
      <u val="single"/>
      <sz val="9.8"/>
      <color indexed="36"/>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8"/>
      <color indexed="8"/>
      <name val="Times New Roman"/>
      <family val="1"/>
    </font>
    <font>
      <sz val="10"/>
      <name val="Times New Roman"/>
      <family val="1"/>
    </font>
    <font>
      <sz val="9"/>
      <name val="Times New Roman"/>
      <family val="1"/>
    </font>
    <font>
      <b/>
      <sz val="13"/>
      <name val="Times New Roman"/>
      <family val="1"/>
    </font>
    <font>
      <b/>
      <sz val="16"/>
      <name val="Times New Roman"/>
      <family val="1"/>
    </font>
    <font>
      <sz val="7"/>
      <name val="Times New Roman"/>
      <family val="1"/>
    </font>
    <font>
      <sz val="13"/>
      <name val="Times New Roman"/>
      <family val="1"/>
    </font>
    <font>
      <sz val="11"/>
      <color indexed="8"/>
      <name val="Times New Roman"/>
      <family val="1"/>
    </font>
    <font>
      <u val="single"/>
      <sz val="11"/>
      <color indexed="8"/>
      <name val="Times New Roman"/>
      <family val="1"/>
    </font>
    <font>
      <b/>
      <i/>
      <u val="single"/>
      <sz val="11"/>
      <color indexed="8"/>
      <name val="Times New Roman"/>
      <family val="1"/>
    </font>
    <font>
      <sz val="12"/>
      <name val="Arial"/>
      <family val="2"/>
    </font>
    <font>
      <sz val="13"/>
      <name val="Arial"/>
      <family val="2"/>
    </font>
    <font>
      <sz val="13"/>
      <color indexed="8"/>
      <name val="Times New Roman"/>
      <family val="1"/>
    </font>
    <font>
      <b/>
      <sz val="10"/>
      <name val="Times New Roman"/>
      <family val="1"/>
    </font>
    <font>
      <sz val="8"/>
      <name val="Times New Roman"/>
      <family val="1"/>
    </font>
    <font>
      <b/>
      <sz val="8"/>
      <name val="Times New Roman"/>
      <family val="1"/>
    </font>
    <font>
      <b/>
      <sz val="9"/>
      <name val="Times New Roman"/>
      <family val="1"/>
    </font>
    <font>
      <b/>
      <sz val="7"/>
      <name val="Times New Roman"/>
      <family val="1"/>
    </font>
    <font>
      <b/>
      <sz val="12"/>
      <color indexed="12"/>
      <name val="Times New Roman"/>
      <family val="1"/>
    </font>
    <font>
      <sz val="12"/>
      <color indexed="12"/>
      <name val="Times New Roman"/>
      <family val="1"/>
    </font>
    <font>
      <sz val="10"/>
      <color indexed="12"/>
      <name val="Times New Roman"/>
      <family val="1"/>
    </font>
    <font>
      <b/>
      <sz val="10"/>
      <color indexed="12"/>
      <name val="Times New Roman"/>
      <family val="1"/>
    </font>
    <font>
      <sz val="7"/>
      <color indexed="12"/>
      <name val="Times New Roman"/>
      <family val="1"/>
    </font>
    <font>
      <b/>
      <sz val="9"/>
      <name val="Tahoma"/>
      <family val="2"/>
    </font>
    <font>
      <sz val="9"/>
      <name val="Tahoma"/>
      <family val="2"/>
    </font>
    <font>
      <sz val="8"/>
      <name val="Arial"/>
      <family val="2"/>
    </font>
    <font>
      <b/>
      <sz val="10"/>
      <color indexed="8"/>
      <name val="Times New Roman"/>
      <family val="1"/>
    </font>
    <font>
      <i/>
      <sz val="10"/>
      <name val="Times New Roman"/>
      <family val="1"/>
    </font>
    <font>
      <sz val="14"/>
      <name val="Times New Roman"/>
      <family val="1"/>
    </font>
    <font>
      <b/>
      <u val="single"/>
      <sz val="8"/>
      <color indexed="8"/>
      <name val="Times New Roman"/>
      <family val="1"/>
    </font>
    <font>
      <u val="single"/>
      <sz val="8"/>
      <color indexed="8"/>
      <name val="Times New Roman"/>
      <family val="1"/>
    </font>
    <font>
      <sz val="8"/>
      <color indexed="10"/>
      <name val="Arial"/>
      <family val="2"/>
    </font>
    <font>
      <i/>
      <sz val="8"/>
      <color indexed="8"/>
      <name val="Times New Roman"/>
      <family val="1"/>
    </font>
    <font>
      <b/>
      <i/>
      <u val="single"/>
      <sz val="8"/>
      <color indexed="8"/>
      <name val="Times New Roman"/>
      <family val="1"/>
    </font>
    <font>
      <b/>
      <i/>
      <u val="single"/>
      <sz val="8"/>
      <name val="Times New Roman"/>
      <family val="1"/>
    </font>
    <font>
      <i/>
      <sz val="8"/>
      <name val="Times New Roman"/>
      <family val="1"/>
    </font>
    <font>
      <b/>
      <sz val="11"/>
      <color indexed="12"/>
      <name val="Times New Roman"/>
      <family val="1"/>
    </font>
    <font>
      <b/>
      <sz val="14"/>
      <color indexed="12"/>
      <name val="Times New Roman"/>
      <family val="1"/>
    </font>
    <font>
      <sz val="14"/>
      <color indexed="12"/>
      <name val="Times New Roman"/>
      <family val="1"/>
    </font>
    <font>
      <sz val="12"/>
      <color indexed="8"/>
      <name val="Calibri"/>
      <family val="2"/>
    </font>
    <font>
      <i/>
      <sz val="12"/>
      <color indexed="8"/>
      <name val="Times New Roman"/>
      <family val="1"/>
    </font>
    <font>
      <u val="single"/>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color indexed="10"/>
      <name val="Arial"/>
      <family val="2"/>
    </font>
    <font>
      <b/>
      <sz val="8"/>
      <color indexed="10"/>
      <name val="Times New Roman"/>
      <family val="1"/>
    </font>
    <font>
      <sz val="8"/>
      <color indexed="10"/>
      <name val="Times New Roman"/>
      <family val="1"/>
    </font>
    <font>
      <b/>
      <sz val="8"/>
      <color indexed="18"/>
      <name val="Times New Roman"/>
      <family val="1"/>
    </font>
    <font>
      <b/>
      <sz val="14"/>
      <color indexed="10"/>
      <name val="Times New Roman"/>
      <family val="1"/>
    </font>
    <font>
      <b/>
      <sz val="14"/>
      <color indexed="18"/>
      <name val="Times New Roman"/>
      <family val="1"/>
    </font>
    <font>
      <b/>
      <sz val="10"/>
      <color indexed="10"/>
      <name val="Times New Roman"/>
      <family val="1"/>
    </font>
    <font>
      <sz val="10"/>
      <color indexed="10"/>
      <name val="Times New Roman"/>
      <family val="1"/>
    </font>
    <font>
      <b/>
      <sz val="10"/>
      <color indexed="18"/>
      <name val="Times New Roman"/>
      <family val="1"/>
    </font>
    <font>
      <b/>
      <sz val="11"/>
      <color indexed="10"/>
      <name val="Times New Roman"/>
      <family val="1"/>
    </font>
    <font>
      <sz val="11"/>
      <color indexed="10"/>
      <name val="Times New Roman"/>
      <family val="1"/>
    </font>
    <font>
      <b/>
      <sz val="11"/>
      <color indexed="18"/>
      <name val="Times New Roman"/>
      <family val="1"/>
    </font>
    <font>
      <b/>
      <sz val="7"/>
      <color indexed="10"/>
      <name val="Times New Roman"/>
      <family val="1"/>
    </font>
    <font>
      <sz val="7"/>
      <color indexed="10"/>
      <name val="Times New Roman"/>
      <family val="1"/>
    </font>
    <font>
      <b/>
      <sz val="7"/>
      <color indexed="18"/>
      <name val="Times New Roman"/>
      <family val="1"/>
    </font>
    <font>
      <sz val="9"/>
      <color indexed="8"/>
      <name val="Calibri"/>
      <family val="2"/>
    </font>
    <font>
      <b/>
      <sz val="12"/>
      <color indexed="10"/>
      <name val="Times New Roman"/>
      <family val="1"/>
    </font>
    <font>
      <sz val="9"/>
      <name val="Calibri"/>
      <family val="2"/>
    </font>
    <font>
      <sz val="8"/>
      <name val="Calibri"/>
      <family val="2"/>
    </font>
    <font>
      <b/>
      <sz val="9"/>
      <color indexed="10"/>
      <name val="Times New Roman"/>
      <family val="1"/>
    </font>
    <font>
      <b/>
      <sz val="9"/>
      <color indexed="18"/>
      <name val="Times New Roman"/>
      <family val="1"/>
    </font>
    <font>
      <sz val="12"/>
      <color indexed="10"/>
      <name val="Times New Roman"/>
      <family val="1"/>
    </font>
    <font>
      <sz val="11"/>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1"/>
      <name val="Times New Roman"/>
      <family val="1"/>
    </font>
    <font>
      <b/>
      <sz val="8"/>
      <color rgb="FFFF0000"/>
      <name val="Times New Roman"/>
      <family val="1"/>
    </font>
    <font>
      <sz val="8"/>
      <color rgb="FFFF0000"/>
      <name val="Times New Roman"/>
      <family val="1"/>
    </font>
    <font>
      <b/>
      <sz val="8"/>
      <color rgb="FF003399"/>
      <name val="Times New Roman"/>
      <family val="1"/>
    </font>
    <font>
      <sz val="12"/>
      <color theme="1"/>
      <name val="Times New Roman"/>
      <family val="1"/>
    </font>
    <font>
      <b/>
      <sz val="14"/>
      <color rgb="FFFF0000"/>
      <name val="Times New Roman"/>
      <family val="1"/>
    </font>
    <font>
      <b/>
      <sz val="14"/>
      <color rgb="FF003399"/>
      <name val="Times New Roman"/>
      <family val="1"/>
    </font>
    <font>
      <b/>
      <sz val="10"/>
      <color rgb="FFFF0000"/>
      <name val="Times New Roman"/>
      <family val="1"/>
    </font>
    <font>
      <sz val="10"/>
      <color rgb="FFFF0000"/>
      <name val="Times New Roman"/>
      <family val="1"/>
    </font>
    <font>
      <b/>
      <sz val="10"/>
      <color rgb="FF003399"/>
      <name val="Times New Roman"/>
      <family val="1"/>
    </font>
    <font>
      <b/>
      <sz val="11"/>
      <color rgb="FFFF0000"/>
      <name val="Times New Roman"/>
      <family val="1"/>
    </font>
    <font>
      <sz val="11"/>
      <color rgb="FFFF0000"/>
      <name val="Times New Roman"/>
      <family val="1"/>
    </font>
    <font>
      <b/>
      <sz val="11"/>
      <color theme="1"/>
      <name val="Times New Roman"/>
      <family val="1"/>
    </font>
    <font>
      <b/>
      <sz val="11"/>
      <color rgb="FF003399"/>
      <name val="Times New Roman"/>
      <family val="1"/>
    </font>
    <font>
      <b/>
      <sz val="7"/>
      <color rgb="FFFF0000"/>
      <name val="Times New Roman"/>
      <family val="1"/>
    </font>
    <font>
      <sz val="7"/>
      <color rgb="FFFF0000"/>
      <name val="Times New Roman"/>
      <family val="1"/>
    </font>
    <font>
      <b/>
      <sz val="7"/>
      <color rgb="FF003399"/>
      <name val="Times New Roman"/>
      <family val="1"/>
    </font>
    <font>
      <sz val="9"/>
      <color theme="1"/>
      <name val="Calibri"/>
      <family val="2"/>
    </font>
    <font>
      <b/>
      <sz val="12"/>
      <color rgb="FFFF0000"/>
      <name val="Times New Roman"/>
      <family val="1"/>
    </font>
    <font>
      <sz val="8"/>
      <color theme="1"/>
      <name val="Times New Roman"/>
      <family val="1"/>
    </font>
    <font>
      <b/>
      <sz val="9"/>
      <color rgb="FFFF0000"/>
      <name val="Times New Roman"/>
      <family val="1"/>
    </font>
    <font>
      <b/>
      <sz val="9"/>
      <color rgb="FF003399"/>
      <name val="Times New Roman"/>
      <family val="1"/>
    </font>
    <font>
      <sz val="12"/>
      <color rgb="FFFF0000"/>
      <name val="Times New Roman"/>
      <family val="1"/>
    </font>
    <font>
      <sz val="11"/>
      <color rgb="FFFF0000"/>
      <name val="Arial"/>
      <family val="2"/>
    </font>
    <font>
      <sz val="10"/>
      <color theme="1"/>
      <name val="Times New Roman"/>
      <family val="1"/>
    </font>
    <font>
      <sz val="12"/>
      <color rgb="FFFF0000"/>
      <name val="Arial"/>
      <family val="2"/>
    </font>
    <font>
      <sz val="8"/>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theme="0"/>
        <bgColor indexed="64"/>
      </patternFill>
    </fill>
  </fills>
  <borders count="1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border>
    <border>
      <left style="thin"/>
      <right>
        <color indexed="63"/>
      </right>
      <top style="thin"/>
      <bottom style="thin"/>
    </border>
    <border>
      <left style="thin"/>
      <right>
        <color indexed="63"/>
      </right>
      <top/>
      <botto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double"/>
      <right style="thin"/>
      <top style="hair"/>
      <bottom style="hair"/>
    </border>
    <border>
      <left style="thin"/>
      <right style="double"/>
      <top style="hair"/>
      <bottom style="hair"/>
    </border>
    <border>
      <left style="thin"/>
      <right>
        <color indexed="63"/>
      </right>
      <top style="double"/>
      <bottom style="thin"/>
    </border>
    <border>
      <left style="thin"/>
      <right style="thin"/>
      <top style="thin"/>
      <bottom style="double"/>
    </border>
    <border>
      <left style="double"/>
      <right style="thin"/>
      <top style="double"/>
      <bottom/>
    </border>
    <border>
      <left style="thin"/>
      <right style="thin"/>
      <top style="double"/>
      <bottom/>
    </border>
    <border>
      <left style="thin"/>
      <right>
        <color indexed="63"/>
      </right>
      <top style="double"/>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style="thin"/>
      <top style="medium"/>
      <bottom style="hair"/>
    </border>
    <border>
      <left style="thin"/>
      <right style="double"/>
      <top style="medium"/>
      <bottom style="hair"/>
    </border>
    <border>
      <left style="double"/>
      <right style="thin"/>
      <top style="hair"/>
      <bottom style="medium"/>
    </border>
    <border>
      <left style="thin"/>
      <right style="double"/>
      <top style="hair"/>
      <bottom style="medium"/>
    </border>
    <border>
      <left style="double"/>
      <right style="thin"/>
      <top/>
      <bottom style="hair"/>
    </border>
    <border>
      <left style="thin"/>
      <right style="thin"/>
      <top/>
      <bottom style="hair"/>
    </border>
    <border>
      <left style="thin"/>
      <right style="double"/>
      <top/>
      <bottom style="hair"/>
    </border>
    <border>
      <left style="double"/>
      <right style="thin"/>
      <top style="medium"/>
      <bottom style="medium"/>
    </border>
    <border>
      <left style="thin"/>
      <right style="double"/>
      <top style="medium"/>
      <bottom style="medium"/>
    </border>
    <border>
      <left style="double"/>
      <right style="thin"/>
      <top style="hair"/>
      <bottom/>
    </border>
    <border>
      <left style="thin"/>
      <right style="thin"/>
      <top style="hair"/>
      <bottom/>
    </border>
    <border>
      <left style="thin"/>
      <right style="double"/>
      <top style="hair"/>
      <bottom/>
    </border>
    <border>
      <left style="double"/>
      <right style="thin"/>
      <top>
        <color indexed="63"/>
      </top>
      <bottom>
        <color indexed="63"/>
      </bottom>
    </border>
    <border>
      <left style="thin"/>
      <right style="thin"/>
      <top/>
      <bottom style="thin"/>
    </border>
    <border>
      <left>
        <color indexed="63"/>
      </left>
      <right style="thin"/>
      <top>
        <color indexed="63"/>
      </top>
      <bottom style="hair"/>
    </border>
    <border>
      <left/>
      <right/>
      <top>
        <color indexed="63"/>
      </top>
      <bottom style="hair"/>
    </border>
    <border>
      <left style="thin"/>
      <right>
        <color indexed="63"/>
      </right>
      <top/>
      <bottom style="hair"/>
    </border>
    <border>
      <left style="double"/>
      <right style="thin"/>
      <top>
        <color indexed="63"/>
      </top>
      <bottom style="double"/>
    </border>
    <border>
      <left style="thin"/>
      <right style="thin"/>
      <top style="hair"/>
      <bottom style="double"/>
    </border>
    <border>
      <left/>
      <right style="thin"/>
      <top style="hair"/>
      <bottom style="double"/>
    </border>
    <border>
      <left style="thin"/>
      <right>
        <color indexed="63"/>
      </right>
      <top style="hair"/>
      <bottom style="double"/>
    </border>
    <border>
      <left style="double"/>
      <right style="thin"/>
      <top style="hair"/>
      <bottom style="double"/>
    </border>
    <border>
      <left style="thin"/>
      <right style="double"/>
      <top style="hair"/>
      <bottom style="double"/>
    </border>
    <border>
      <left style="thin"/>
      <right style="double"/>
      <top style="medium"/>
      <bottom style="dashed"/>
    </border>
    <border>
      <left style="double"/>
      <right style="thin"/>
      <top style="dashed"/>
      <bottom style="dashed"/>
    </border>
    <border>
      <left style="thin"/>
      <right style="thin"/>
      <top style="dashed"/>
      <bottom style="dashed"/>
    </border>
    <border>
      <left>
        <color indexed="63"/>
      </left>
      <right>
        <color indexed="63"/>
      </right>
      <top style="double"/>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otted"/>
    </border>
    <border>
      <left style="thin"/>
      <right style="double"/>
      <top>
        <color indexed="63"/>
      </top>
      <bottom style="dotted"/>
    </border>
    <border>
      <left style="double"/>
      <right style="thin"/>
      <top style="dotted"/>
      <bottom style="dotted"/>
    </border>
    <border>
      <left style="thin"/>
      <right style="thin"/>
      <top style="dotted"/>
      <bottom style="medium"/>
    </border>
    <border>
      <left style="thin"/>
      <right style="double"/>
      <top style="dotted"/>
      <bottom style="dotted"/>
    </border>
    <border>
      <left style="double"/>
      <right style="thin"/>
      <top style="medium"/>
      <bottom style="dashed"/>
    </border>
    <border>
      <left style="thin"/>
      <right style="thin"/>
      <top style="medium"/>
      <bottom style="dashed"/>
    </border>
    <border>
      <left style="thin"/>
      <right style="double"/>
      <top style="dashed"/>
      <bottom style="dashed"/>
    </border>
    <border>
      <left style="double"/>
      <right style="thin"/>
      <top style="dashed"/>
      <bottom style="medium"/>
    </border>
    <border>
      <left style="thin"/>
      <right style="thin"/>
      <top style="dashed"/>
      <bottom style="medium"/>
    </border>
    <border>
      <left style="thin"/>
      <right style="double"/>
      <top style="dashed"/>
      <bottom style="medium"/>
    </border>
    <border>
      <left style="thin"/>
      <right style="thin"/>
      <top style="dashed"/>
      <bottom>
        <color indexed="63"/>
      </bottom>
    </border>
    <border>
      <left>
        <color indexed="63"/>
      </left>
      <right>
        <color indexed="63"/>
      </right>
      <top style="hair"/>
      <bottom style="double"/>
    </border>
    <border>
      <left style="double"/>
      <right style="thin"/>
      <top style="dashed"/>
      <bottom>
        <color indexed="63"/>
      </bottom>
    </border>
    <border>
      <left style="thin"/>
      <right style="double"/>
      <top style="dashed"/>
      <bottom>
        <color indexed="63"/>
      </bottom>
    </border>
    <border>
      <left>
        <color indexed="63"/>
      </left>
      <right style="thin"/>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double"/>
      <bottom style="medium"/>
    </border>
    <border>
      <left>
        <color indexed="63"/>
      </left>
      <right style="double"/>
      <top style="double"/>
      <bottom style="medium"/>
    </border>
    <border>
      <left style="thin"/>
      <right style="thin"/>
      <top/>
      <bottom/>
    </border>
    <border>
      <left style="thin"/>
      <right style="thin"/>
      <top style="medium"/>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double"/>
      <top style="thin"/>
      <bottom/>
    </border>
    <border>
      <left style="medium"/>
      <right style="thin"/>
      <top style="medium"/>
      <bottom style="thin"/>
    </border>
    <border>
      <left style="thin"/>
      <right style="thin"/>
      <top style="medium"/>
      <bottom style="thin"/>
    </border>
    <border>
      <left style="thin"/>
      <right style="double"/>
      <top style="medium"/>
      <bottom style="thin"/>
    </border>
    <border>
      <left style="thin"/>
      <right>
        <color indexed="63"/>
      </right>
      <top style="thin"/>
      <bottom style="double"/>
    </border>
    <border>
      <left style="thin"/>
      <right style="double"/>
      <top style="thin"/>
      <bottom style="thin"/>
    </border>
    <border>
      <left>
        <color indexed="63"/>
      </left>
      <right style="medium"/>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bottom style="double"/>
    </border>
    <border>
      <left>
        <color indexed="63"/>
      </left>
      <right style="thin"/>
      <top style="double"/>
      <bottom style="thin"/>
    </border>
    <border>
      <left style="thin"/>
      <right style="double"/>
      <top style="double"/>
      <bottom style="thin"/>
    </border>
    <border>
      <left style="thin"/>
      <right style="double"/>
      <top style="thin"/>
      <bottom style="double"/>
    </border>
    <border>
      <left style="double"/>
      <right style="double"/>
      <top style="double"/>
      <bottom>
        <color indexed="63"/>
      </bottom>
    </border>
    <border>
      <left>
        <color indexed="63"/>
      </left>
      <right style="double"/>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double"/>
      <top>
        <color indexed="63"/>
      </top>
      <bottom>
        <color indexed="63"/>
      </bottom>
    </border>
    <border>
      <left style="double"/>
      <right style="double"/>
      <top>
        <color indexed="63"/>
      </top>
      <bottom style="double"/>
    </border>
    <border>
      <left style="thin"/>
      <right>
        <color indexed="63"/>
      </right>
      <top style="thin"/>
      <botto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style="thin"/>
      <top style="thin"/>
      <bottom style="medium"/>
    </border>
    <border>
      <left style="double"/>
      <right style="thin"/>
      <top style="thin"/>
      <bottom/>
    </border>
    <border>
      <left style="double"/>
      <right style="thin"/>
      <top/>
      <bottom style="thin"/>
    </border>
    <border>
      <left/>
      <right style="double"/>
      <top style="thin"/>
      <bottom style="thin"/>
    </border>
    <border>
      <left style="medium"/>
      <right style="thin"/>
      <top style="thin"/>
      <bottom/>
    </border>
    <border>
      <left style="medium"/>
      <right style="thin"/>
      <top/>
      <bottom style="double"/>
    </border>
    <border>
      <left/>
      <right style="double"/>
      <top style="double"/>
      <bottom style="thin"/>
    </border>
    <border>
      <left style="double"/>
      <right/>
      <top style="thin"/>
      <bottom style="thin"/>
    </border>
    <border>
      <left style="thin"/>
      <right/>
      <top/>
      <bottom style="double"/>
    </border>
    <border>
      <left/>
      <right/>
      <top/>
      <bottom style="double"/>
    </border>
    <border diagonalDown="1">
      <left style="double"/>
      <right/>
      <top style="double"/>
      <bottom/>
      <diagonal style="thin"/>
    </border>
    <border diagonalDown="1">
      <left/>
      <right style="thin"/>
      <top style="double"/>
      <bottom/>
      <diagonal style="thin"/>
    </border>
    <border diagonalDown="1">
      <left style="double"/>
      <right/>
      <top/>
      <bottom style="thin"/>
      <diagonal style="thin"/>
    </border>
    <border diagonalDown="1">
      <left/>
      <right style="thin"/>
      <top/>
      <bottom style="thin"/>
      <diagonal style="thin"/>
    </border>
    <border>
      <left>
        <color indexed="63"/>
      </left>
      <right style="double"/>
      <top style="thin"/>
      <bottom>
        <color indexed="63"/>
      </bottom>
    </border>
    <border>
      <left>
        <color indexed="63"/>
      </left>
      <right style="double"/>
      <top>
        <color indexed="63"/>
      </top>
      <bottom style="thin"/>
    </border>
    <border>
      <left>
        <color indexed="63"/>
      </left>
      <right style="double"/>
      <top style="double"/>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2" fillId="29" borderId="0" applyNumberFormat="0" applyBorder="0" applyAlignment="0" applyProtection="0"/>
    <xf numFmtId="0" fontId="113" fillId="0" borderId="3" applyNumberFormat="0" applyFill="0" applyAlignment="0" applyProtection="0"/>
    <xf numFmtId="0" fontId="114" fillId="0" borderId="4" applyNumberFormat="0" applyFill="0" applyAlignment="0" applyProtection="0"/>
    <xf numFmtId="0" fontId="115" fillId="0" borderId="5" applyNumberFormat="0" applyFill="0" applyAlignment="0" applyProtection="0"/>
    <xf numFmtId="0" fontId="115" fillId="0" borderId="0" applyNumberFormat="0" applyFill="0" applyBorder="0" applyAlignment="0" applyProtection="0"/>
    <xf numFmtId="0" fontId="4"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19"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1167">
    <xf numFmtId="0" fontId="0" fillId="0" borderId="0" xfId="0" applyAlignment="1">
      <alignment/>
    </xf>
    <xf numFmtId="0" fontId="7" fillId="0" borderId="10" xfId="0" applyFont="1" applyBorder="1" applyAlignment="1" quotePrefix="1">
      <alignment horizontal="center" vertical="center" wrapText="1"/>
    </xf>
    <xf numFmtId="16" fontId="7" fillId="0" borderId="10" xfId="0" applyNumberFormat="1" applyFont="1" applyBorder="1" applyAlignment="1" quotePrefix="1">
      <alignment horizontal="center" vertical="center" wrapText="1"/>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3" fillId="0" borderId="0" xfId="0" applyFont="1" applyAlignment="1">
      <alignment/>
    </xf>
    <xf numFmtId="0" fontId="3" fillId="0" borderId="0" xfId="0" applyFont="1" applyAlignment="1">
      <alignment/>
    </xf>
    <xf numFmtId="14" fontId="7" fillId="0" borderId="11" xfId="0" applyNumberFormat="1" applyFont="1" applyBorder="1" applyAlignment="1" quotePrefix="1">
      <alignment horizontal="center" vertical="center" wrapText="1"/>
    </xf>
    <xf numFmtId="1" fontId="6" fillId="0" borderId="10" xfId="0" applyNumberFormat="1" applyFont="1" applyFill="1" applyBorder="1" applyAlignment="1">
      <alignment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6" fillId="0" borderId="0" xfId="0" applyFont="1" applyFill="1" applyAlignment="1">
      <alignment/>
    </xf>
    <xf numFmtId="0" fontId="0" fillId="0" borderId="0" xfId="0" applyFill="1" applyAlignment="1">
      <alignment/>
    </xf>
    <xf numFmtId="16" fontId="7" fillId="0" borderId="10" xfId="0" applyNumberFormat="1" applyFont="1" applyFill="1" applyBorder="1" applyAlignment="1" quotePrefix="1">
      <alignment horizontal="center" vertical="center" wrapText="1"/>
    </xf>
    <xf numFmtId="0" fontId="0"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wrapText="1"/>
    </xf>
    <xf numFmtId="0" fontId="28" fillId="0" borderId="0" xfId="0" applyFont="1" applyFill="1" applyBorder="1" applyAlignment="1">
      <alignment horizontal="center" wrapText="1"/>
    </xf>
    <xf numFmtId="0" fontId="22" fillId="0" borderId="12" xfId="0" applyFont="1" applyFill="1" applyBorder="1" applyAlignment="1">
      <alignment horizontal="center" vertical="center"/>
    </xf>
    <xf numFmtId="14" fontId="7" fillId="0" borderId="11"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2"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0" fontId="8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6" fontId="16" fillId="0" borderId="15" xfId="0" applyNumberFormat="1" applyFont="1" applyFill="1" applyBorder="1" applyAlignment="1">
      <alignment horizontal="left" vertical="center" wrapText="1"/>
    </xf>
    <xf numFmtId="0" fontId="32" fillId="0" borderId="0" xfId="0" applyFont="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center"/>
    </xf>
    <xf numFmtId="0" fontId="33" fillId="0" borderId="0" xfId="0" applyFont="1" applyAlignment="1">
      <alignment horizontal="left"/>
    </xf>
    <xf numFmtId="0" fontId="124" fillId="0" borderId="0" xfId="0" applyFont="1" applyFill="1" applyAlignment="1">
      <alignment/>
    </xf>
    <xf numFmtId="0" fontId="124" fillId="0" borderId="0" xfId="0" applyFont="1" applyAlignment="1">
      <alignment/>
    </xf>
    <xf numFmtId="0" fontId="32" fillId="0" borderId="0" xfId="0" applyFont="1" applyAlignment="1">
      <alignment/>
    </xf>
    <xf numFmtId="16" fontId="16" fillId="0" borderId="15" xfId="0" applyNumberFormat="1"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xf>
    <xf numFmtId="3" fontId="2" fillId="0" borderId="0" xfId="0" applyNumberFormat="1" applyFont="1" applyFill="1" applyAlignment="1">
      <alignment vertical="top" wrapText="1"/>
    </xf>
    <xf numFmtId="3" fontId="23" fillId="0" borderId="0" xfId="0" applyNumberFormat="1" applyFont="1" applyFill="1" applyAlignment="1">
      <alignment/>
    </xf>
    <xf numFmtId="3" fontId="125" fillId="0" borderId="0" xfId="0" applyNumberFormat="1" applyFont="1" applyFill="1" applyAlignment="1">
      <alignment/>
    </xf>
    <xf numFmtId="178" fontId="36" fillId="0" borderId="16" xfId="0" applyNumberFormat="1" applyFont="1" applyFill="1" applyBorder="1" applyAlignment="1">
      <alignment vertical="center" wrapText="1"/>
    </xf>
    <xf numFmtId="178" fontId="36" fillId="0" borderId="17" xfId="0" applyNumberFormat="1" applyFont="1" applyFill="1" applyBorder="1" applyAlignment="1">
      <alignment vertical="center" wrapText="1"/>
    </xf>
    <xf numFmtId="178" fontId="36" fillId="0" borderId="18" xfId="0" applyNumberFormat="1" applyFont="1" applyFill="1" applyBorder="1" applyAlignment="1">
      <alignment vertical="center" wrapText="1"/>
    </xf>
    <xf numFmtId="178" fontId="36" fillId="0" borderId="19" xfId="0" applyNumberFormat="1" applyFont="1" applyFill="1" applyBorder="1" applyAlignment="1">
      <alignment vertical="center" wrapText="1"/>
    </xf>
    <xf numFmtId="178" fontId="37" fillId="0" borderId="19" xfId="0" applyNumberFormat="1" applyFont="1" applyFill="1" applyBorder="1" applyAlignment="1">
      <alignment horizontal="right" vertical="center" wrapText="1"/>
    </xf>
    <xf numFmtId="0" fontId="36" fillId="0" borderId="20" xfId="0" applyFont="1" applyFill="1" applyBorder="1" applyAlignment="1" quotePrefix="1">
      <alignment vertical="center" wrapText="1"/>
    </xf>
    <xf numFmtId="0" fontId="36" fillId="0" borderId="17" xfId="0" applyFont="1" applyFill="1" applyBorder="1" applyAlignment="1">
      <alignment vertical="center" wrapText="1"/>
    </xf>
    <xf numFmtId="178" fontId="36" fillId="0" borderId="17" xfId="0" applyNumberFormat="1" applyFont="1" applyFill="1" applyBorder="1" applyAlignment="1" quotePrefix="1">
      <alignment horizontal="center" vertical="center"/>
    </xf>
    <xf numFmtId="178" fontId="126" fillId="0" borderId="17" xfId="0" applyNumberFormat="1" applyFont="1" applyFill="1" applyBorder="1" applyAlignment="1">
      <alignment horizontal="center" vertical="center"/>
    </xf>
    <xf numFmtId="178" fontId="127" fillId="0" borderId="17" xfId="0" applyNumberFormat="1" applyFont="1" applyFill="1" applyBorder="1" applyAlignment="1">
      <alignment horizontal="center" vertical="center"/>
    </xf>
    <xf numFmtId="178" fontId="37" fillId="0" borderId="17" xfId="0" applyNumberFormat="1" applyFont="1" applyFill="1" applyBorder="1" applyAlignment="1" quotePrefix="1">
      <alignment horizontal="center" vertical="center"/>
    </xf>
    <xf numFmtId="178" fontId="36" fillId="0" borderId="17" xfId="0" applyNumberFormat="1" applyFont="1" applyFill="1" applyBorder="1" applyAlignment="1">
      <alignment horizontal="center" vertical="center"/>
    </xf>
    <xf numFmtId="1" fontId="128" fillId="0" borderId="17" xfId="0" applyNumberFormat="1" applyFont="1" applyFill="1" applyBorder="1" applyAlignment="1">
      <alignment horizontal="center" vertical="center"/>
    </xf>
    <xf numFmtId="178" fontId="36" fillId="0" borderId="21"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27" fillId="0" borderId="0" xfId="0" applyNumberFormat="1" applyFont="1" applyFill="1" applyAlignment="1">
      <alignment/>
    </xf>
    <xf numFmtId="0" fontId="42" fillId="0" borderId="0" xfId="0" applyFont="1" applyFill="1" applyAlignment="1">
      <alignment horizontal="center" vertical="top" wrapText="1"/>
    </xf>
    <xf numFmtId="0" fontId="44" fillId="0" borderId="0" xfId="0" applyFont="1" applyFill="1" applyAlignment="1">
      <alignment horizontal="center" vertical="top" wrapText="1"/>
    </xf>
    <xf numFmtId="0" fontId="125" fillId="0" borderId="0" xfId="0" applyFont="1" applyFill="1" applyAlignment="1">
      <alignment/>
    </xf>
    <xf numFmtId="16" fontId="7" fillId="0" borderId="0" xfId="0" applyNumberFormat="1" applyFont="1" applyFill="1" applyBorder="1" applyAlignment="1">
      <alignment horizontal="center" vertical="center" wrapText="1"/>
    </xf>
    <xf numFmtId="0" fontId="129" fillId="0" borderId="0" xfId="0" applyFont="1" applyFill="1" applyAlignment="1">
      <alignment/>
    </xf>
    <xf numFmtId="0" fontId="2" fillId="0" borderId="0" xfId="0" applyFont="1" applyFill="1" applyAlignment="1">
      <alignment vertical="top" wrapText="1"/>
    </xf>
    <xf numFmtId="184" fontId="2" fillId="0" borderId="0" xfId="0" applyNumberFormat="1" applyFont="1" applyFill="1" applyAlignment="1">
      <alignment vertical="top" wrapText="1"/>
    </xf>
    <xf numFmtId="0" fontId="130" fillId="0" borderId="0" xfId="0" applyFont="1" applyFill="1" applyAlignment="1">
      <alignment vertical="top" wrapText="1"/>
    </xf>
    <xf numFmtId="3" fontId="130" fillId="0" borderId="0" xfId="0" applyNumberFormat="1" applyFont="1" applyFill="1" applyAlignment="1">
      <alignment vertical="top" wrapText="1"/>
    </xf>
    <xf numFmtId="1" fontId="131" fillId="0" borderId="0" xfId="0" applyNumberFormat="1" applyFont="1" applyFill="1" applyAlignment="1">
      <alignment vertical="top" wrapText="1"/>
    </xf>
    <xf numFmtId="0" fontId="23" fillId="0" borderId="0" xfId="0" applyFont="1" applyFill="1" applyAlignment="1">
      <alignment/>
    </xf>
    <xf numFmtId="184" fontId="23" fillId="0" borderId="0" xfId="0" applyNumberFormat="1" applyFont="1" applyFill="1" applyAlignment="1">
      <alignment/>
    </xf>
    <xf numFmtId="0" fontId="132" fillId="0" borderId="0" xfId="0" applyFont="1" applyFill="1" applyAlignment="1">
      <alignment/>
    </xf>
    <xf numFmtId="3" fontId="132" fillId="0" borderId="0" xfId="0" applyNumberFormat="1" applyFont="1" applyFill="1" applyAlignment="1">
      <alignment/>
    </xf>
    <xf numFmtId="3" fontId="133" fillId="0" borderId="0" xfId="0" applyNumberFormat="1" applyFont="1" applyFill="1" applyAlignment="1">
      <alignment/>
    </xf>
    <xf numFmtId="3" fontId="35" fillId="0" borderId="0" xfId="0" applyNumberFormat="1" applyFont="1" applyFill="1" applyAlignment="1">
      <alignment/>
    </xf>
    <xf numFmtId="1" fontId="134" fillId="0" borderId="0" xfId="0"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125" fillId="0" borderId="0" xfId="0" applyFont="1" applyFill="1" applyAlignment="1">
      <alignment horizontal="left"/>
    </xf>
    <xf numFmtId="0" fontId="125" fillId="0" borderId="0" xfId="0" applyFont="1" applyFill="1" applyAlignment="1">
      <alignment horizontal="center"/>
    </xf>
    <xf numFmtId="184" fontId="125" fillId="0" borderId="0" xfId="0" applyNumberFormat="1" applyFont="1" applyFill="1" applyAlignment="1">
      <alignment/>
    </xf>
    <xf numFmtId="0" fontId="135" fillId="0" borderId="0" xfId="0" applyFont="1" applyFill="1" applyAlignment="1">
      <alignment/>
    </xf>
    <xf numFmtId="3" fontId="135" fillId="0" borderId="0" xfId="0" applyNumberFormat="1" applyFont="1" applyFill="1" applyAlignment="1">
      <alignment/>
    </xf>
    <xf numFmtId="3" fontId="136" fillId="0" borderId="0" xfId="0" applyNumberFormat="1" applyFont="1" applyFill="1" applyAlignment="1">
      <alignment/>
    </xf>
    <xf numFmtId="3" fontId="137" fillId="0" borderId="0" xfId="0" applyNumberFormat="1" applyFont="1" applyFill="1" applyAlignment="1">
      <alignment/>
    </xf>
    <xf numFmtId="1" fontId="138" fillId="0" borderId="0" xfId="0" applyNumberFormat="1" applyFont="1" applyFill="1" applyAlignment="1">
      <alignment/>
    </xf>
    <xf numFmtId="0" fontId="24" fillId="0" borderId="22" xfId="0" applyFont="1" applyFill="1" applyBorder="1" applyAlignment="1">
      <alignment vertical="center"/>
    </xf>
    <xf numFmtId="0" fontId="24" fillId="0" borderId="0" xfId="0" applyFont="1" applyFill="1" applyBorder="1" applyAlignment="1">
      <alignment/>
    </xf>
    <xf numFmtId="0" fontId="24" fillId="0" borderId="23" xfId="0" applyFont="1" applyFill="1" applyBorder="1" applyAlignment="1">
      <alignment vertical="center"/>
    </xf>
    <xf numFmtId="0" fontId="27" fillId="0" borderId="24" xfId="0" applyFont="1" applyFill="1" applyBorder="1" applyAlignment="1" quotePrefix="1">
      <alignment horizontal="center" vertical="center"/>
    </xf>
    <xf numFmtId="0" fontId="27" fillId="0" borderId="25" xfId="0" applyFont="1" applyFill="1" applyBorder="1" applyAlignment="1" quotePrefix="1">
      <alignment horizontal="center" vertical="center"/>
    </xf>
    <xf numFmtId="0" fontId="27" fillId="0" borderId="25" xfId="0" applyFont="1" applyFill="1" applyBorder="1" applyAlignment="1" quotePrefix="1">
      <alignment horizontal="left" vertical="center"/>
    </xf>
    <xf numFmtId="0" fontId="27" fillId="0" borderId="26" xfId="0" applyFont="1" applyFill="1" applyBorder="1" applyAlignment="1" quotePrefix="1">
      <alignment horizontal="center" vertical="center"/>
    </xf>
    <xf numFmtId="184" fontId="27" fillId="0" borderId="25" xfId="0" applyNumberFormat="1" applyFont="1" applyFill="1" applyBorder="1" applyAlignment="1" quotePrefix="1">
      <alignment horizontal="center" vertical="center"/>
    </xf>
    <xf numFmtId="0" fontId="139" fillId="0" borderId="27" xfId="0" applyFont="1" applyFill="1" applyBorder="1" applyAlignment="1" quotePrefix="1">
      <alignment horizontal="center" vertical="center"/>
    </xf>
    <xf numFmtId="3" fontId="27" fillId="0" borderId="28" xfId="0" applyNumberFormat="1" applyFont="1" applyFill="1" applyBorder="1" applyAlignment="1" quotePrefix="1">
      <alignment horizontal="center" vertical="center"/>
    </xf>
    <xf numFmtId="3" fontId="27" fillId="0" borderId="25" xfId="0" applyNumberFormat="1" applyFont="1" applyFill="1" applyBorder="1" applyAlignment="1" quotePrefix="1">
      <alignment horizontal="center" vertical="center"/>
    </xf>
    <xf numFmtId="3" fontId="27" fillId="0" borderId="27" xfId="0" applyNumberFormat="1" applyFont="1" applyFill="1" applyBorder="1" applyAlignment="1" quotePrefix="1">
      <alignment horizontal="center" vertical="center"/>
    </xf>
    <xf numFmtId="3" fontId="27" fillId="0" borderId="29" xfId="0" applyNumberFormat="1" applyFont="1" applyFill="1" applyBorder="1" applyAlignment="1" quotePrefix="1">
      <alignment horizontal="center" vertical="center"/>
    </xf>
    <xf numFmtId="3" fontId="139" fillId="0" borderId="26" xfId="0" applyNumberFormat="1" applyFont="1" applyFill="1" applyBorder="1" applyAlignment="1" quotePrefix="1">
      <alignment horizontal="center" vertical="center"/>
    </xf>
    <xf numFmtId="3" fontId="27" fillId="0" borderId="24" xfId="0" applyNumberFormat="1" applyFont="1" applyFill="1" applyBorder="1" applyAlignment="1" quotePrefix="1">
      <alignment horizontal="center" vertical="center"/>
    </xf>
    <xf numFmtId="0" fontId="140" fillId="0" borderId="27" xfId="0" applyFont="1" applyFill="1" applyBorder="1" applyAlignment="1" quotePrefix="1">
      <alignment horizontal="center" vertical="center"/>
    </xf>
    <xf numFmtId="0" fontId="39" fillId="0" borderId="27" xfId="0" applyFont="1" applyFill="1" applyBorder="1" applyAlignment="1" quotePrefix="1">
      <alignment horizontal="center" vertical="center"/>
    </xf>
    <xf numFmtId="0" fontId="27" fillId="0" borderId="27" xfId="0" applyFont="1" applyFill="1" applyBorder="1" applyAlignment="1" quotePrefix="1">
      <alignment horizontal="center" vertical="center"/>
    </xf>
    <xf numFmtId="1" fontId="141" fillId="0" borderId="27" xfId="0" applyNumberFormat="1" applyFont="1" applyFill="1" applyBorder="1" applyAlignment="1" quotePrefix="1">
      <alignment horizontal="center" vertical="center"/>
    </xf>
    <xf numFmtId="0" fontId="27" fillId="0" borderId="0" xfId="0" applyFont="1" applyFill="1" applyBorder="1" applyAlignment="1">
      <alignment horizontal="center" vertical="center"/>
    </xf>
    <xf numFmtId="0" fontId="36" fillId="0" borderId="30" xfId="0" applyFont="1" applyFill="1" applyBorder="1" applyAlignment="1" quotePrefix="1">
      <alignment vertical="center" wrapText="1"/>
    </xf>
    <xf numFmtId="0" fontId="36" fillId="0" borderId="16" xfId="0" applyFont="1" applyFill="1" applyBorder="1" applyAlignment="1">
      <alignment vertical="center" wrapText="1"/>
    </xf>
    <xf numFmtId="0" fontId="36" fillId="0" borderId="16" xfId="0" applyFont="1" applyFill="1" applyBorder="1" applyAlignment="1">
      <alignment wrapText="1"/>
    </xf>
    <xf numFmtId="178" fontId="36" fillId="0" borderId="16" xfId="0" applyNumberFormat="1" applyFont="1" applyFill="1" applyBorder="1" applyAlignment="1" quotePrefix="1">
      <alignment horizontal="center" vertical="center"/>
    </xf>
    <xf numFmtId="178" fontId="126" fillId="0" borderId="16" xfId="0" applyNumberFormat="1" applyFont="1" applyFill="1" applyBorder="1" applyAlignment="1">
      <alignment horizontal="center" vertical="center"/>
    </xf>
    <xf numFmtId="178" fontId="37" fillId="0" borderId="16" xfId="0" applyNumberFormat="1" applyFont="1" applyFill="1" applyBorder="1" applyAlignment="1" quotePrefix="1">
      <alignment horizontal="center" vertical="center"/>
    </xf>
    <xf numFmtId="178" fontId="36" fillId="0" borderId="16" xfId="0" applyNumberFormat="1" applyFont="1" applyFill="1" applyBorder="1" applyAlignment="1">
      <alignment horizontal="center" vertical="center"/>
    </xf>
    <xf numFmtId="1" fontId="128" fillId="0" borderId="16" xfId="0" applyNumberFormat="1" applyFont="1" applyFill="1" applyBorder="1" applyAlignment="1">
      <alignment horizontal="center" vertical="center"/>
    </xf>
    <xf numFmtId="178" fontId="36" fillId="0" borderId="31" xfId="0" applyNumberFormat="1" applyFont="1" applyFill="1" applyBorder="1" applyAlignment="1">
      <alignment horizontal="center" vertical="center"/>
    </xf>
    <xf numFmtId="0" fontId="36" fillId="0" borderId="17" xfId="0" applyFont="1" applyFill="1" applyBorder="1" applyAlignment="1">
      <alignment wrapText="1"/>
    </xf>
    <xf numFmtId="0" fontId="36" fillId="0" borderId="32" xfId="0" applyFont="1" applyFill="1" applyBorder="1" applyAlignment="1" quotePrefix="1">
      <alignment vertical="center" wrapText="1"/>
    </xf>
    <xf numFmtId="0" fontId="36" fillId="0" borderId="18" xfId="0" applyFont="1" applyFill="1" applyBorder="1" applyAlignment="1">
      <alignment vertical="center" wrapText="1"/>
    </xf>
    <xf numFmtId="178" fontId="36" fillId="0" borderId="18" xfId="0" applyNumberFormat="1" applyFont="1" applyFill="1" applyBorder="1" applyAlignment="1" quotePrefix="1">
      <alignment horizontal="center" vertical="center"/>
    </xf>
    <xf numFmtId="178" fontId="126" fillId="0" borderId="18" xfId="0" applyNumberFormat="1" applyFont="1" applyFill="1" applyBorder="1" applyAlignment="1">
      <alignment horizontal="center" vertical="center"/>
    </xf>
    <xf numFmtId="178" fontId="36" fillId="0" borderId="18" xfId="0" applyNumberFormat="1" applyFont="1" applyFill="1" applyBorder="1" applyAlignment="1">
      <alignment horizontal="center" vertical="center"/>
    </xf>
    <xf numFmtId="1" fontId="128" fillId="0" borderId="18" xfId="0" applyNumberFormat="1" applyFont="1" applyFill="1" applyBorder="1" applyAlignment="1">
      <alignment horizontal="center" vertical="center"/>
    </xf>
    <xf numFmtId="178" fontId="36" fillId="0" borderId="33" xfId="0" applyNumberFormat="1" applyFont="1" applyFill="1" applyBorder="1" applyAlignment="1">
      <alignment horizontal="center" vertical="center"/>
    </xf>
    <xf numFmtId="0" fontId="127" fillId="0" borderId="0" xfId="0" applyFont="1" applyFill="1" applyBorder="1" applyAlignment="1">
      <alignment horizontal="center" vertical="center"/>
    </xf>
    <xf numFmtId="178" fontId="127" fillId="0" borderId="16" xfId="0" applyNumberFormat="1" applyFont="1" applyFill="1" applyBorder="1" applyAlignment="1">
      <alignment horizontal="center" vertical="center"/>
    </xf>
    <xf numFmtId="178" fontId="37" fillId="0" borderId="16" xfId="0" applyNumberFormat="1" applyFont="1" applyFill="1" applyBorder="1" applyAlignment="1">
      <alignment horizontal="center" vertical="center"/>
    </xf>
    <xf numFmtId="178" fontId="37" fillId="0" borderId="17" xfId="0" applyNumberFormat="1" applyFont="1" applyFill="1" applyBorder="1" applyAlignment="1">
      <alignment horizontal="center" vertical="center"/>
    </xf>
    <xf numFmtId="178" fontId="127" fillId="0" borderId="18" xfId="0" applyNumberFormat="1" applyFont="1" applyFill="1" applyBorder="1" applyAlignment="1">
      <alignment horizontal="center" vertical="center"/>
    </xf>
    <xf numFmtId="0" fontId="140" fillId="0" borderId="0" xfId="0" applyFont="1" applyFill="1" applyBorder="1" applyAlignment="1">
      <alignment horizontal="center" vertical="center"/>
    </xf>
    <xf numFmtId="178" fontId="37" fillId="0" borderId="18" xfId="0" applyNumberFormat="1" applyFont="1" applyFill="1" applyBorder="1" applyAlignment="1">
      <alignment horizontal="center" vertical="center"/>
    </xf>
    <xf numFmtId="0" fontId="36" fillId="0" borderId="34" xfId="0" applyFont="1" applyFill="1" applyBorder="1" applyAlignment="1" quotePrefix="1">
      <alignment vertical="center" wrapText="1"/>
    </xf>
    <xf numFmtId="0" fontId="36" fillId="0" borderId="35" xfId="0" applyFont="1" applyFill="1" applyBorder="1" applyAlignment="1">
      <alignment vertical="center" wrapText="1"/>
    </xf>
    <xf numFmtId="178" fontId="36" fillId="0" borderId="35" xfId="0" applyNumberFormat="1" applyFont="1" applyFill="1" applyBorder="1" applyAlignment="1" quotePrefix="1">
      <alignment horizontal="center" vertical="center"/>
    </xf>
    <xf numFmtId="178" fontId="36" fillId="0" borderId="35" xfId="0" applyNumberFormat="1" applyFont="1" applyFill="1" applyBorder="1" applyAlignment="1">
      <alignment horizontal="center" vertical="center"/>
    </xf>
    <xf numFmtId="1" fontId="128" fillId="0" borderId="35" xfId="0" applyNumberFormat="1" applyFont="1" applyFill="1" applyBorder="1" applyAlignment="1">
      <alignment horizontal="center" vertical="center"/>
    </xf>
    <xf numFmtId="178" fontId="36" fillId="0" borderId="36" xfId="0" applyNumberFormat="1" applyFont="1" applyFill="1" applyBorder="1" applyAlignment="1">
      <alignment horizontal="center" vertical="center"/>
    </xf>
    <xf numFmtId="0" fontId="36" fillId="0" borderId="37" xfId="0" applyFont="1" applyFill="1" applyBorder="1" applyAlignment="1" quotePrefix="1">
      <alignment vertical="center" wrapText="1"/>
    </xf>
    <xf numFmtId="0" fontId="36" fillId="0" borderId="19" xfId="0" applyFont="1" applyFill="1" applyBorder="1" applyAlignment="1">
      <alignment vertical="center" wrapText="1"/>
    </xf>
    <xf numFmtId="0" fontId="36" fillId="0" borderId="19" xfId="0" applyFont="1" applyFill="1" applyBorder="1" applyAlignment="1">
      <alignment wrapText="1"/>
    </xf>
    <xf numFmtId="178" fontId="36" fillId="0" borderId="19" xfId="0" applyNumberFormat="1" applyFont="1" applyFill="1" applyBorder="1" applyAlignment="1">
      <alignment horizontal="center" wrapText="1"/>
    </xf>
    <xf numFmtId="0" fontId="142" fillId="0" borderId="19" xfId="0" applyFont="1" applyFill="1" applyBorder="1" applyAlignment="1">
      <alignment horizontal="left"/>
    </xf>
    <xf numFmtId="178" fontId="36" fillId="0" borderId="19" xfId="0" applyNumberFormat="1" applyFont="1" applyFill="1" applyBorder="1" applyAlignment="1">
      <alignment horizontal="center" vertical="center"/>
    </xf>
    <xf numFmtId="178" fontId="36" fillId="0" borderId="19" xfId="0" applyNumberFormat="1" applyFont="1" applyFill="1" applyBorder="1" applyAlignment="1" quotePrefix="1">
      <alignment horizontal="center" vertical="center"/>
    </xf>
    <xf numFmtId="178" fontId="127" fillId="0" borderId="19" xfId="0" applyNumberFormat="1" applyFont="1" applyFill="1" applyBorder="1" applyAlignment="1">
      <alignment horizontal="center" vertical="center"/>
    </xf>
    <xf numFmtId="178" fontId="37" fillId="0" borderId="19" xfId="0" applyNumberFormat="1" applyFont="1" applyFill="1" applyBorder="1" applyAlignment="1">
      <alignment horizontal="center" vertical="center"/>
    </xf>
    <xf numFmtId="1" fontId="128" fillId="0" borderId="19" xfId="0" applyNumberFormat="1" applyFont="1" applyFill="1" applyBorder="1" applyAlignment="1">
      <alignment horizontal="center" vertical="center"/>
    </xf>
    <xf numFmtId="178" fontId="36" fillId="0" borderId="38" xfId="0" applyNumberFormat="1" applyFont="1" applyFill="1" applyBorder="1" applyAlignment="1">
      <alignment horizontal="center" vertical="center"/>
    </xf>
    <xf numFmtId="0" fontId="36" fillId="0" borderId="18" xfId="0" applyFont="1" applyFill="1" applyBorder="1" applyAlignment="1">
      <alignment horizontal="left" vertical="center"/>
    </xf>
    <xf numFmtId="0" fontId="36" fillId="0" borderId="16" xfId="0" applyFont="1" applyFill="1" applyBorder="1" applyAlignment="1">
      <alignment horizontal="left"/>
    </xf>
    <xf numFmtId="0" fontId="36" fillId="0" borderId="16" xfId="0" applyFont="1" applyFill="1" applyBorder="1" applyAlignment="1">
      <alignment horizontal="center"/>
    </xf>
    <xf numFmtId="0" fontId="36" fillId="0" borderId="16" xfId="0" applyFont="1" applyFill="1" applyBorder="1" applyAlignment="1">
      <alignment horizontal="center" vertical="center"/>
    </xf>
    <xf numFmtId="3" fontId="37" fillId="0" borderId="16" xfId="0" applyNumberFormat="1" applyFont="1" applyFill="1" applyBorder="1" applyAlignment="1">
      <alignment horizontal="right" vertical="center" wrapText="1"/>
    </xf>
    <xf numFmtId="0" fontId="36" fillId="0" borderId="17" xfId="0" applyFont="1" applyFill="1" applyBorder="1" applyAlignment="1">
      <alignment horizontal="left"/>
    </xf>
    <xf numFmtId="0" fontId="36" fillId="0" borderId="17" xfId="0" applyFont="1" applyFill="1" applyBorder="1" applyAlignment="1">
      <alignment/>
    </xf>
    <xf numFmtId="0" fontId="36" fillId="0" borderId="17" xfId="0" applyFont="1" applyFill="1" applyBorder="1" applyAlignment="1">
      <alignment horizontal="center"/>
    </xf>
    <xf numFmtId="0" fontId="36" fillId="0" borderId="17" xfId="0" applyFont="1" applyFill="1" applyBorder="1" applyAlignment="1">
      <alignment horizontal="center" vertical="center"/>
    </xf>
    <xf numFmtId="3" fontId="37" fillId="0" borderId="17" xfId="0" applyNumberFormat="1" applyFont="1" applyFill="1" applyBorder="1" applyAlignment="1">
      <alignment horizontal="right" vertical="center" wrapText="1"/>
    </xf>
    <xf numFmtId="0" fontId="36" fillId="0" borderId="17" xfId="0" applyFont="1" applyFill="1" applyBorder="1" applyAlignment="1">
      <alignment horizontal="left" vertical="center"/>
    </xf>
    <xf numFmtId="0" fontId="36" fillId="0" borderId="17" xfId="0" applyFont="1" applyFill="1" applyBorder="1" applyAlignment="1">
      <alignment horizontal="center" vertical="center" wrapText="1" shrinkToFit="1"/>
    </xf>
    <xf numFmtId="0" fontId="36" fillId="0" borderId="39" xfId="0" applyFont="1" applyFill="1" applyBorder="1" applyAlignment="1" quotePrefix="1">
      <alignment vertical="center" wrapText="1"/>
    </xf>
    <xf numFmtId="0" fontId="36" fillId="0" borderId="40" xfId="0" applyFont="1" applyFill="1" applyBorder="1" applyAlignment="1">
      <alignment horizontal="left"/>
    </xf>
    <xf numFmtId="0" fontId="36" fillId="0" borderId="40" xfId="0" applyFont="1" applyFill="1" applyBorder="1" applyAlignment="1">
      <alignment/>
    </xf>
    <xf numFmtId="0" fontId="36" fillId="0" borderId="40" xfId="0" applyFont="1" applyFill="1" applyBorder="1" applyAlignment="1">
      <alignment horizontal="left" vertical="center"/>
    </xf>
    <xf numFmtId="0" fontId="36" fillId="0" borderId="40" xfId="0" applyFont="1" applyFill="1" applyBorder="1" applyAlignment="1">
      <alignment horizontal="center" vertical="center" wrapText="1" shrinkToFit="1"/>
    </xf>
    <xf numFmtId="0" fontId="36" fillId="0" borderId="40" xfId="0" applyFont="1" applyFill="1" applyBorder="1" applyAlignment="1">
      <alignment horizontal="center"/>
    </xf>
    <xf numFmtId="178" fontId="36" fillId="0" borderId="40" xfId="0" applyNumberFormat="1" applyFont="1" applyFill="1" applyBorder="1" applyAlignment="1">
      <alignment vertical="center" wrapText="1"/>
    </xf>
    <xf numFmtId="3" fontId="37" fillId="0" borderId="40" xfId="0" applyNumberFormat="1" applyFont="1" applyFill="1" applyBorder="1" applyAlignment="1">
      <alignment horizontal="right" vertical="center" wrapText="1"/>
    </xf>
    <xf numFmtId="178" fontId="36" fillId="0" borderId="40" xfId="0" applyNumberFormat="1" applyFont="1" applyFill="1" applyBorder="1" applyAlignment="1" quotePrefix="1">
      <alignment horizontal="center" vertical="center"/>
    </xf>
    <xf numFmtId="178" fontId="126" fillId="0" borderId="40" xfId="0" applyNumberFormat="1" applyFont="1" applyFill="1" applyBorder="1" applyAlignment="1">
      <alignment horizontal="center" vertical="center"/>
    </xf>
    <xf numFmtId="178" fontId="127" fillId="0" borderId="40" xfId="0" applyNumberFormat="1" applyFont="1" applyFill="1" applyBorder="1" applyAlignment="1">
      <alignment horizontal="center" vertical="center"/>
    </xf>
    <xf numFmtId="178" fontId="37" fillId="0" borderId="40" xfId="0" applyNumberFormat="1" applyFont="1" applyFill="1" applyBorder="1" applyAlignment="1">
      <alignment horizontal="center" vertical="center"/>
    </xf>
    <xf numFmtId="178" fontId="36" fillId="0" borderId="40" xfId="0" applyNumberFormat="1" applyFont="1" applyFill="1" applyBorder="1" applyAlignment="1">
      <alignment horizontal="center" vertical="center"/>
    </xf>
    <xf numFmtId="1" fontId="128" fillId="0" borderId="40" xfId="0" applyNumberFormat="1" applyFont="1" applyFill="1" applyBorder="1" applyAlignment="1">
      <alignment horizontal="center" vertical="center"/>
    </xf>
    <xf numFmtId="178" fontId="36" fillId="0" borderId="41" xfId="0" applyNumberFormat="1" applyFont="1" applyFill="1" applyBorder="1" applyAlignment="1">
      <alignment horizontal="center" vertical="center"/>
    </xf>
    <xf numFmtId="0" fontId="36" fillId="0" borderId="18" xfId="0" applyFont="1" applyFill="1" applyBorder="1" applyAlignment="1">
      <alignment horizontal="left"/>
    </xf>
    <xf numFmtId="0" fontId="36" fillId="0" borderId="18" xfId="0" applyFont="1" applyFill="1" applyBorder="1" applyAlignment="1">
      <alignment horizontal="center"/>
    </xf>
    <xf numFmtId="3" fontId="37" fillId="0" borderId="18" xfId="0" applyNumberFormat="1" applyFont="1" applyFill="1" applyBorder="1" applyAlignment="1">
      <alignment horizontal="right" vertical="center" wrapText="1"/>
    </xf>
    <xf numFmtId="1" fontId="36" fillId="0" borderId="16" xfId="0" applyNumberFormat="1" applyFont="1" applyFill="1" applyBorder="1" applyAlignment="1">
      <alignment horizontal="center" vertical="center" wrapText="1"/>
    </xf>
    <xf numFmtId="3" fontId="37" fillId="0" borderId="16" xfId="0" applyNumberFormat="1" applyFont="1" applyFill="1" applyBorder="1" applyAlignment="1">
      <alignment horizontal="center" vertical="center" wrapText="1" shrinkToFit="1"/>
    </xf>
    <xf numFmtId="178" fontId="36" fillId="0" borderId="16" xfId="0" applyNumberFormat="1" applyFont="1" applyFill="1" applyBorder="1" applyAlignment="1">
      <alignment vertical="center" wrapText="1" shrinkToFit="1"/>
    </xf>
    <xf numFmtId="0" fontId="36" fillId="0" borderId="16" xfId="0" applyFont="1" applyFill="1" applyBorder="1" applyAlignment="1">
      <alignment/>
    </xf>
    <xf numFmtId="1" fontId="36" fillId="0" borderId="17" xfId="0" applyNumberFormat="1" applyFont="1" applyFill="1" applyBorder="1" applyAlignment="1">
      <alignment horizontal="center" vertical="center" wrapText="1"/>
    </xf>
    <xf numFmtId="0" fontId="37" fillId="0" borderId="17" xfId="0" applyFont="1" applyFill="1" applyBorder="1" applyAlignment="1">
      <alignment horizontal="center" vertical="center" wrapText="1" shrinkToFit="1"/>
    </xf>
    <xf numFmtId="0" fontId="36" fillId="0" borderId="17" xfId="0" applyFont="1" applyFill="1" applyBorder="1" applyAlignment="1">
      <alignment vertical="center" wrapText="1" shrinkToFit="1"/>
    </xf>
    <xf numFmtId="0" fontId="36" fillId="0" borderId="17" xfId="0" applyFont="1" applyFill="1" applyBorder="1" applyAlignment="1">
      <alignment horizontal="justify" vertical="center" wrapText="1"/>
    </xf>
    <xf numFmtId="0" fontId="36" fillId="0" borderId="18" xfId="0" applyFont="1" applyFill="1" applyBorder="1" applyAlignment="1">
      <alignment horizontal="center" vertical="center" wrapText="1" shrinkToFit="1"/>
    </xf>
    <xf numFmtId="0" fontId="37" fillId="0" borderId="18" xfId="0" applyFont="1" applyFill="1" applyBorder="1" applyAlignment="1">
      <alignment horizontal="center" vertical="center" wrapText="1" shrinkToFit="1"/>
    </xf>
    <xf numFmtId="0" fontId="36" fillId="0" borderId="18" xfId="0" applyFont="1" applyFill="1" applyBorder="1" applyAlignment="1">
      <alignment/>
    </xf>
    <xf numFmtId="0" fontId="36" fillId="0" borderId="16" xfId="0" applyFont="1" applyFill="1" applyBorder="1" applyAlignment="1">
      <alignment horizontal="left" vertical="center" wrapText="1"/>
    </xf>
    <xf numFmtId="184" fontId="36" fillId="0" borderId="16"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42" xfId="0" applyFont="1" applyFill="1" applyBorder="1" applyAlignment="1" quotePrefix="1">
      <alignment vertical="center" wrapText="1"/>
    </xf>
    <xf numFmtId="0" fontId="36" fillId="0" borderId="43" xfId="0" applyFont="1" applyFill="1" applyBorder="1" applyAlignment="1" quotePrefix="1">
      <alignment vertical="center" wrapText="1"/>
    </xf>
    <xf numFmtId="0" fontId="36" fillId="0" borderId="35" xfId="0" applyFont="1" applyFill="1" applyBorder="1" applyAlignment="1">
      <alignment horizontal="left" wrapText="1"/>
    </xf>
    <xf numFmtId="178" fontId="36" fillId="0" borderId="44" xfId="0" applyNumberFormat="1" applyFont="1" applyFill="1" applyBorder="1" applyAlignment="1" quotePrefix="1">
      <alignment horizontal="center" vertical="center"/>
    </xf>
    <xf numFmtId="178" fontId="36" fillId="0" borderId="45" xfId="0" applyNumberFormat="1" applyFont="1" applyFill="1" applyBorder="1" applyAlignment="1">
      <alignment horizontal="center" vertical="center"/>
    </xf>
    <xf numFmtId="178" fontId="126" fillId="0" borderId="46" xfId="0" applyNumberFormat="1" applyFont="1" applyFill="1" applyBorder="1" applyAlignment="1">
      <alignment horizontal="center" vertical="center"/>
    </xf>
    <xf numFmtId="178" fontId="36" fillId="0" borderId="34" xfId="0" applyNumberFormat="1" applyFont="1" applyFill="1" applyBorder="1" applyAlignment="1" quotePrefix="1">
      <alignment horizontal="center" vertical="center"/>
    </xf>
    <xf numFmtId="178" fontId="127" fillId="0" borderId="36" xfId="0" applyNumberFormat="1" applyFont="1" applyFill="1" applyBorder="1" applyAlignment="1">
      <alignment horizontal="center" vertical="center"/>
    </xf>
    <xf numFmtId="178" fontId="37" fillId="0" borderId="44" xfId="0" applyNumberFormat="1" applyFont="1" applyFill="1" applyBorder="1" applyAlignment="1">
      <alignment horizontal="center" vertical="center"/>
    </xf>
    <xf numFmtId="0" fontId="36" fillId="0" borderId="47" xfId="0" applyFont="1" applyFill="1" applyBorder="1" applyAlignment="1" quotePrefix="1">
      <alignment vertical="center" wrapText="1"/>
    </xf>
    <xf numFmtId="0" fontId="36" fillId="0" borderId="23" xfId="0" applyFont="1" applyFill="1" applyBorder="1" applyAlignment="1" quotePrefix="1">
      <alignment vertical="center" wrapText="1"/>
    </xf>
    <xf numFmtId="0" fontId="36" fillId="0" borderId="48" xfId="0" applyFont="1" applyFill="1" applyBorder="1" applyAlignment="1">
      <alignment vertical="center" wrapText="1"/>
    </xf>
    <xf numFmtId="178" fontId="36" fillId="0" borderId="48" xfId="0" applyNumberFormat="1" applyFont="1" applyFill="1" applyBorder="1" applyAlignment="1" quotePrefix="1">
      <alignment horizontal="center" vertical="center"/>
    </xf>
    <xf numFmtId="178" fontId="36" fillId="0" borderId="49" xfId="0" applyNumberFormat="1" applyFont="1" applyFill="1" applyBorder="1" applyAlignment="1" quotePrefix="1">
      <alignment horizontal="center" vertical="center"/>
    </xf>
    <xf numFmtId="178" fontId="126" fillId="0" borderId="50" xfId="0" applyNumberFormat="1" applyFont="1" applyFill="1" applyBorder="1" applyAlignment="1">
      <alignment horizontal="center" vertical="center"/>
    </xf>
    <xf numFmtId="178" fontId="36" fillId="0" borderId="51" xfId="0" applyNumberFormat="1" applyFont="1" applyFill="1" applyBorder="1" applyAlignment="1" quotePrefix="1">
      <alignment horizontal="center" vertical="center"/>
    </xf>
    <xf numFmtId="178" fontId="127" fillId="0" borderId="52" xfId="0" applyNumberFormat="1" applyFont="1" applyFill="1" applyBorder="1" applyAlignment="1">
      <alignment horizontal="center" vertical="center"/>
    </xf>
    <xf numFmtId="178" fontId="37" fillId="0" borderId="49" xfId="0" applyNumberFormat="1" applyFont="1" applyFill="1" applyBorder="1" applyAlignment="1" quotePrefix="1">
      <alignment horizontal="center" vertical="center"/>
    </xf>
    <xf numFmtId="1" fontId="128" fillId="0" borderId="48" xfId="0" applyNumberFormat="1" applyFont="1" applyFill="1" applyBorder="1" applyAlignment="1" quotePrefix="1">
      <alignment horizontal="center" vertical="center"/>
    </xf>
    <xf numFmtId="178" fontId="36" fillId="0" borderId="52" xfId="0" applyNumberFormat="1" applyFont="1" applyFill="1" applyBorder="1" applyAlignment="1" quotePrefix="1">
      <alignment horizontal="center" vertic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184" fontId="27" fillId="0" borderId="0" xfId="0" applyNumberFormat="1" applyFont="1" applyFill="1" applyAlignment="1">
      <alignment/>
    </xf>
    <xf numFmtId="0" fontId="139" fillId="0" borderId="0" xfId="0" applyFont="1" applyFill="1" applyAlignment="1">
      <alignment/>
    </xf>
    <xf numFmtId="0" fontId="42" fillId="0" borderId="0" xfId="0" applyFont="1" applyFill="1" applyAlignment="1">
      <alignment horizontal="left" vertical="top" wrapText="1"/>
    </xf>
    <xf numFmtId="184" fontId="42" fillId="0" borderId="0" xfId="0" applyNumberFormat="1" applyFont="1" applyFill="1" applyAlignment="1">
      <alignment horizontal="center" vertical="top" wrapText="1"/>
    </xf>
    <xf numFmtId="0" fontId="132" fillId="0" borderId="0" xfId="0" applyFont="1" applyFill="1" applyAlignment="1">
      <alignment horizontal="center" vertical="top" wrapText="1"/>
    </xf>
    <xf numFmtId="0" fontId="133" fillId="0" borderId="0" xfId="0" applyFont="1" applyFill="1" applyAlignment="1">
      <alignment horizontal="center" vertical="top" wrapText="1"/>
    </xf>
    <xf numFmtId="0" fontId="43" fillId="0" borderId="0" xfId="0" applyFont="1" applyFill="1" applyAlignment="1">
      <alignment horizontal="center" vertical="top" wrapText="1"/>
    </xf>
    <xf numFmtId="1" fontId="134" fillId="0" borderId="0" xfId="0" applyNumberFormat="1" applyFont="1" applyFill="1" applyAlignment="1">
      <alignment horizontal="center" vertical="top" wrapText="1"/>
    </xf>
    <xf numFmtId="0" fontId="44" fillId="0" borderId="0" xfId="0" applyFont="1" applyFill="1" applyAlignment="1">
      <alignment horizontal="left" vertical="top" wrapText="1"/>
    </xf>
    <xf numFmtId="184" fontId="44" fillId="0" borderId="0" xfId="0" applyNumberFormat="1" applyFont="1" applyFill="1" applyAlignment="1">
      <alignment horizontal="center" vertical="top" wrapText="1"/>
    </xf>
    <xf numFmtId="0" fontId="139" fillId="0" borderId="0" xfId="0" applyFont="1" applyFill="1" applyAlignment="1">
      <alignment horizontal="center" vertical="top" wrapText="1"/>
    </xf>
    <xf numFmtId="3" fontId="139" fillId="0" borderId="0" xfId="0" applyNumberFormat="1" applyFont="1" applyFill="1" applyAlignment="1">
      <alignment/>
    </xf>
    <xf numFmtId="3" fontId="140" fillId="0" borderId="0" xfId="0" applyNumberFormat="1" applyFont="1" applyFill="1" applyAlignment="1">
      <alignment/>
    </xf>
    <xf numFmtId="3" fontId="39" fillId="0" borderId="0" xfId="0" applyNumberFormat="1" applyFont="1" applyFill="1" applyAlignment="1">
      <alignment/>
    </xf>
    <xf numFmtId="1" fontId="141" fillId="0" borderId="0" xfId="0" applyNumberFormat="1" applyFont="1" applyFill="1" applyAlignment="1">
      <alignment/>
    </xf>
    <xf numFmtId="0" fontId="136" fillId="0" borderId="0" xfId="0" applyFont="1" applyFill="1" applyAlignment="1">
      <alignment/>
    </xf>
    <xf numFmtId="0" fontId="137" fillId="0" borderId="0" xfId="0" applyFont="1" applyFill="1" applyAlignment="1">
      <alignment/>
    </xf>
    <xf numFmtId="178" fontId="36" fillId="0" borderId="53" xfId="0" applyNumberFormat="1" applyFont="1" applyFill="1" applyBorder="1" applyAlignment="1">
      <alignment horizontal="center" vertical="center"/>
    </xf>
    <xf numFmtId="0" fontId="36" fillId="0" borderId="54" xfId="0" applyFont="1" applyFill="1" applyBorder="1" applyAlignment="1" quotePrefix="1">
      <alignment vertical="center" wrapText="1"/>
    </xf>
    <xf numFmtId="0" fontId="36" fillId="0" borderId="55" xfId="0" applyFont="1" applyFill="1" applyBorder="1" applyAlignment="1">
      <alignment wrapText="1"/>
    </xf>
    <xf numFmtId="178" fontId="36" fillId="0" borderId="55" xfId="0" applyNumberFormat="1" applyFont="1" applyFill="1" applyBorder="1" applyAlignment="1">
      <alignment horizontal="center" wrapText="1"/>
    </xf>
    <xf numFmtId="178" fontId="126" fillId="0" borderId="55" xfId="0" applyNumberFormat="1" applyFont="1" applyFill="1" applyBorder="1" applyAlignment="1" quotePrefix="1">
      <alignment horizontal="center" vertical="center"/>
    </xf>
    <xf numFmtId="178" fontId="36" fillId="0" borderId="55" xfId="0" applyNumberFormat="1" applyFont="1" applyFill="1" applyBorder="1" applyAlignment="1" quotePrefix="1">
      <alignment horizontal="center" vertical="center"/>
    </xf>
    <xf numFmtId="178" fontId="36" fillId="0" borderId="55" xfId="0" applyNumberFormat="1" applyFont="1" applyFill="1" applyBorder="1" applyAlignment="1">
      <alignment horizontal="center" vertical="center"/>
    </xf>
    <xf numFmtId="178" fontId="126" fillId="0" borderId="55" xfId="0" applyNumberFormat="1" applyFont="1" applyFill="1" applyBorder="1" applyAlignment="1">
      <alignment horizontal="center" vertical="center"/>
    </xf>
    <xf numFmtId="178" fontId="127" fillId="0" borderId="55" xfId="0" applyNumberFormat="1" applyFont="1" applyFill="1" applyBorder="1" applyAlignment="1">
      <alignment horizontal="center" vertical="center"/>
    </xf>
    <xf numFmtId="178" fontId="37" fillId="0" borderId="55" xfId="0" applyNumberFormat="1" applyFont="1" applyFill="1" applyBorder="1" applyAlignment="1">
      <alignment horizontal="center" vertical="center"/>
    </xf>
    <xf numFmtId="1" fontId="128" fillId="0" borderId="55" xfId="0" applyNumberFormat="1" applyFont="1" applyFill="1" applyBorder="1" applyAlignment="1">
      <alignment horizontal="center" vertical="center"/>
    </xf>
    <xf numFmtId="0" fontId="36" fillId="0" borderId="55" xfId="0" applyFont="1" applyFill="1" applyBorder="1" applyAlignment="1">
      <alignment vertical="center" wrapText="1"/>
    </xf>
    <xf numFmtId="178" fontId="36" fillId="0" borderId="55" xfId="0" applyNumberFormat="1" applyFont="1" applyFill="1" applyBorder="1" applyAlignment="1">
      <alignment vertical="center" wrapText="1"/>
    </xf>
    <xf numFmtId="178" fontId="37" fillId="0" borderId="55" xfId="0" applyNumberFormat="1" applyFont="1" applyFill="1" applyBorder="1" applyAlignment="1">
      <alignment horizontal="right" vertical="center" wrapText="1"/>
    </xf>
    <xf numFmtId="0" fontId="36" fillId="0" borderId="56" xfId="0" applyFont="1" applyFill="1" applyBorder="1" applyAlignment="1">
      <alignment horizontal="center" vertical="center"/>
    </xf>
    <xf numFmtId="0" fontId="41" fillId="0" borderId="0" xfId="0" applyFont="1" applyFill="1" applyBorder="1" applyAlignment="1">
      <alignment horizontal="center" vertical="top" wrapText="1"/>
    </xf>
    <xf numFmtId="184" fontId="41" fillId="0" borderId="0" xfId="0" applyNumberFormat="1" applyFont="1" applyFill="1" applyBorder="1" applyAlignment="1">
      <alignment horizontal="center" vertical="top" wrapText="1"/>
    </xf>
    <xf numFmtId="0" fontId="143" fillId="0" borderId="0" xfId="0" applyFont="1" applyFill="1" applyBorder="1" applyAlignment="1">
      <alignment vertical="top" wrapText="1"/>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184" fontId="27" fillId="0" borderId="0" xfId="0" applyNumberFormat="1" applyFont="1" applyFill="1" applyBorder="1" applyAlignment="1">
      <alignment/>
    </xf>
    <xf numFmtId="0" fontId="139" fillId="0" borderId="0" xfId="0" applyFont="1" applyFill="1" applyBorder="1" applyAlignment="1">
      <alignment/>
    </xf>
    <xf numFmtId="3" fontId="27" fillId="0" borderId="0" xfId="0" applyNumberFormat="1" applyFont="1" applyFill="1" applyBorder="1" applyAlignment="1">
      <alignment/>
    </xf>
    <xf numFmtId="0" fontId="6" fillId="0" borderId="0" xfId="0" applyFont="1" applyFill="1" applyBorder="1" applyAlignment="1">
      <alignment/>
    </xf>
    <xf numFmtId="0" fontId="40" fillId="0" borderId="0" xfId="0" applyFont="1" applyFill="1" applyBorder="1" applyAlignment="1">
      <alignment horizontal="center" vertical="top" wrapText="1"/>
    </xf>
    <xf numFmtId="184" fontId="40" fillId="0" borderId="0" xfId="0" applyNumberFormat="1" applyFont="1" applyFill="1" applyBorder="1" applyAlignment="1">
      <alignment horizontal="center" vertical="top" wrapText="1"/>
    </xf>
    <xf numFmtId="0" fontId="40" fillId="0" borderId="0" xfId="0" applyFont="1" applyFill="1" applyBorder="1" applyAlignment="1">
      <alignment vertical="top" wrapText="1"/>
    </xf>
    <xf numFmtId="0" fontId="41" fillId="0" borderId="0" xfId="0" applyFont="1" applyFill="1" applyBorder="1" applyAlignment="1">
      <alignment vertical="top" wrapText="1"/>
    </xf>
    <xf numFmtId="178" fontId="37" fillId="0" borderId="18" xfId="0" applyNumberFormat="1" applyFont="1" applyFill="1" applyBorder="1" applyAlignment="1" quotePrefix="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wrapText="1"/>
    </xf>
    <xf numFmtId="178" fontId="36" fillId="0" borderId="58" xfId="0" applyNumberFormat="1" applyFont="1" applyFill="1" applyBorder="1" applyAlignment="1">
      <alignment horizontal="center" wrapText="1"/>
    </xf>
    <xf numFmtId="178" fontId="36" fillId="0" borderId="58" xfId="0" applyNumberFormat="1" applyFont="1" applyFill="1" applyBorder="1" applyAlignment="1">
      <alignment vertical="center" wrapText="1"/>
    </xf>
    <xf numFmtId="178" fontId="37" fillId="0" borderId="58" xfId="0" applyNumberFormat="1" applyFont="1" applyFill="1" applyBorder="1" applyAlignment="1">
      <alignment horizontal="right" vertical="center" wrapText="1"/>
    </xf>
    <xf numFmtId="0" fontId="126" fillId="0" borderId="58" xfId="0" applyFont="1" applyFill="1" applyBorder="1" applyAlignment="1">
      <alignment horizontal="center" vertical="center"/>
    </xf>
    <xf numFmtId="0" fontId="36" fillId="0" borderId="58" xfId="0" applyFont="1" applyFill="1" applyBorder="1" applyAlignment="1">
      <alignment horizontal="center" vertical="center"/>
    </xf>
    <xf numFmtId="178" fontId="36" fillId="0" borderId="58" xfId="0" applyNumberFormat="1" applyFont="1" applyFill="1" applyBorder="1" applyAlignment="1" quotePrefix="1">
      <alignment horizontal="center" vertical="center"/>
    </xf>
    <xf numFmtId="178" fontId="36" fillId="0" borderId="59" xfId="0" applyNumberFormat="1" applyFont="1" applyFill="1" applyBorder="1" applyAlignment="1" quotePrefix="1">
      <alignment horizontal="center" vertical="center"/>
    </xf>
    <xf numFmtId="0" fontId="127" fillId="0" borderId="58" xfId="0" applyFont="1" applyFill="1" applyBorder="1" applyAlignment="1">
      <alignment horizontal="center" vertical="center"/>
    </xf>
    <xf numFmtId="0" fontId="37" fillId="0" borderId="58" xfId="0" applyFont="1" applyFill="1" applyBorder="1" applyAlignment="1">
      <alignment horizontal="center" vertical="center"/>
    </xf>
    <xf numFmtId="1" fontId="128" fillId="0" borderId="58" xfId="0" applyNumberFormat="1" applyFont="1" applyFill="1" applyBorder="1" applyAlignment="1">
      <alignment horizontal="center" vertical="center"/>
    </xf>
    <xf numFmtId="0" fontId="36" fillId="0" borderId="60" xfId="0" applyFont="1" applyFill="1" applyBorder="1" applyAlignment="1">
      <alignment horizontal="center" vertical="center"/>
    </xf>
    <xf numFmtId="0" fontId="36" fillId="0" borderId="61" xfId="0" applyFont="1" applyFill="1" applyBorder="1" applyAlignment="1" quotePrefix="1">
      <alignment vertical="center" wrapText="1"/>
    </xf>
    <xf numFmtId="0" fontId="36" fillId="0" borderId="62" xfId="0" applyFont="1" applyFill="1" applyBorder="1" applyAlignment="1">
      <alignment vertical="center" wrapText="1"/>
    </xf>
    <xf numFmtId="0" fontId="36" fillId="0" borderId="62" xfId="0" applyFont="1" applyFill="1" applyBorder="1" applyAlignment="1">
      <alignment wrapText="1"/>
    </xf>
    <xf numFmtId="0" fontId="27" fillId="0" borderId="62" xfId="0" applyFont="1" applyFill="1" applyBorder="1" applyAlignment="1">
      <alignment horizontal="center" vertical="center"/>
    </xf>
    <xf numFmtId="178" fontId="36" fillId="0" borderId="62" xfId="0" applyNumberFormat="1" applyFont="1" applyFill="1" applyBorder="1" applyAlignment="1">
      <alignment horizontal="center" wrapText="1"/>
    </xf>
    <xf numFmtId="178" fontId="36" fillId="0" borderId="62" xfId="0" applyNumberFormat="1" applyFont="1" applyFill="1" applyBorder="1" applyAlignment="1">
      <alignment vertical="center" wrapText="1"/>
    </xf>
    <xf numFmtId="178" fontId="37" fillId="0" borderId="62" xfId="0" applyNumberFormat="1" applyFont="1" applyFill="1" applyBorder="1" applyAlignment="1">
      <alignment horizontal="right" vertical="center" wrapText="1"/>
    </xf>
    <xf numFmtId="178" fontId="126" fillId="0" borderId="59" xfId="0" applyNumberFormat="1" applyFont="1" applyFill="1" applyBorder="1" applyAlignment="1">
      <alignment horizontal="center" vertical="center"/>
    </xf>
    <xf numFmtId="178" fontId="127" fillId="0" borderId="59" xfId="0" applyNumberFormat="1" applyFont="1" applyFill="1" applyBorder="1" applyAlignment="1" quotePrefix="1">
      <alignment horizontal="center" vertical="center"/>
    </xf>
    <xf numFmtId="178" fontId="37" fillId="0" borderId="59" xfId="0" applyNumberFormat="1" applyFont="1" applyFill="1" applyBorder="1" applyAlignment="1" quotePrefix="1">
      <alignment horizontal="center" vertical="center"/>
    </xf>
    <xf numFmtId="178" fontId="36" fillId="0" borderId="59" xfId="0" applyNumberFormat="1" applyFont="1" applyFill="1" applyBorder="1" applyAlignment="1">
      <alignment horizontal="center" vertical="center"/>
    </xf>
    <xf numFmtId="1" fontId="128" fillId="0" borderId="59" xfId="0" applyNumberFormat="1" applyFont="1" applyFill="1" applyBorder="1" applyAlignment="1">
      <alignment horizontal="center" vertical="center"/>
    </xf>
    <xf numFmtId="178" fontId="36" fillId="0" borderId="63" xfId="0" applyNumberFormat="1" applyFont="1" applyFill="1" applyBorder="1" applyAlignment="1">
      <alignment horizontal="center" vertical="center"/>
    </xf>
    <xf numFmtId="0" fontId="36" fillId="0" borderId="64" xfId="0" applyFont="1" applyFill="1" applyBorder="1" applyAlignment="1" quotePrefix="1">
      <alignment vertical="center" wrapText="1"/>
    </xf>
    <xf numFmtId="0" fontId="36" fillId="0" borderId="65" xfId="0" applyFont="1" applyFill="1" applyBorder="1" applyAlignment="1">
      <alignment vertical="center" wrapText="1"/>
    </xf>
    <xf numFmtId="0" fontId="36" fillId="0" borderId="65" xfId="0" applyFont="1" applyFill="1" applyBorder="1" applyAlignment="1">
      <alignment wrapText="1"/>
    </xf>
    <xf numFmtId="178" fontId="36" fillId="0" borderId="65" xfId="0" applyNumberFormat="1" applyFont="1" applyFill="1" applyBorder="1" applyAlignment="1">
      <alignment horizontal="center" wrapText="1"/>
    </xf>
    <xf numFmtId="178" fontId="36" fillId="0" borderId="65" xfId="0" applyNumberFormat="1" applyFont="1" applyFill="1" applyBorder="1" applyAlignment="1">
      <alignment vertical="center" wrapText="1"/>
    </xf>
    <xf numFmtId="178" fontId="37" fillId="0" borderId="65" xfId="0" applyNumberFormat="1" applyFont="1" applyFill="1" applyBorder="1" applyAlignment="1">
      <alignment horizontal="right" vertical="center" wrapText="1"/>
    </xf>
    <xf numFmtId="178" fontId="36" fillId="0" borderId="65" xfId="0" applyNumberFormat="1" applyFont="1" applyFill="1" applyBorder="1" applyAlignment="1" quotePrefix="1">
      <alignment horizontal="center" vertical="center"/>
    </xf>
    <xf numFmtId="178" fontId="126" fillId="0" borderId="65" xfId="0" applyNumberFormat="1" applyFont="1" applyFill="1" applyBorder="1" applyAlignment="1">
      <alignment horizontal="center" vertical="center"/>
    </xf>
    <xf numFmtId="178" fontId="127" fillId="0" borderId="65" xfId="0" applyNumberFormat="1" applyFont="1" applyFill="1" applyBorder="1" applyAlignment="1" quotePrefix="1">
      <alignment horizontal="center" vertical="center"/>
    </xf>
    <xf numFmtId="178" fontId="37" fillId="0" borderId="65" xfId="0" applyNumberFormat="1" applyFont="1" applyFill="1" applyBorder="1" applyAlignment="1" quotePrefix="1">
      <alignment horizontal="center" vertical="center"/>
    </xf>
    <xf numFmtId="178" fontId="36" fillId="0" borderId="65" xfId="0" applyNumberFormat="1" applyFont="1" applyFill="1" applyBorder="1" applyAlignment="1">
      <alignment horizontal="center" vertical="center"/>
    </xf>
    <xf numFmtId="1" fontId="128" fillId="0" borderId="65" xfId="0" applyNumberFormat="1" applyFont="1" applyFill="1" applyBorder="1" applyAlignment="1">
      <alignment horizontal="center" vertical="center"/>
    </xf>
    <xf numFmtId="178" fontId="127" fillId="0" borderId="55" xfId="0" applyNumberFormat="1" applyFont="1" applyFill="1" applyBorder="1" applyAlignment="1" quotePrefix="1">
      <alignment horizontal="center" vertical="center"/>
    </xf>
    <xf numFmtId="178" fontId="37" fillId="0" borderId="55" xfId="0" applyNumberFormat="1" applyFont="1" applyFill="1" applyBorder="1" applyAlignment="1" quotePrefix="1">
      <alignment horizontal="center" vertical="center"/>
    </xf>
    <xf numFmtId="178" fontId="36" fillId="0" borderId="66" xfId="0" applyNumberFormat="1" applyFont="1" applyFill="1" applyBorder="1" applyAlignment="1">
      <alignment horizontal="center" vertical="center"/>
    </xf>
    <xf numFmtId="0" fontId="27" fillId="0" borderId="55" xfId="0" applyFont="1" applyFill="1" applyBorder="1" applyAlignment="1">
      <alignment horizontal="center" vertical="center"/>
    </xf>
    <xf numFmtId="1" fontId="126" fillId="0" borderId="55" xfId="0" applyNumberFormat="1" applyFont="1" applyFill="1" applyBorder="1" applyAlignment="1">
      <alignment horizontal="center" vertical="center"/>
    </xf>
    <xf numFmtId="178" fontId="127" fillId="0" borderId="66" xfId="0" applyNumberFormat="1" applyFont="1" applyFill="1" applyBorder="1" applyAlignment="1">
      <alignment horizontal="center" vertical="center"/>
    </xf>
    <xf numFmtId="0" fontId="36" fillId="0" borderId="67" xfId="0" applyFont="1" applyFill="1" applyBorder="1" applyAlignment="1" quotePrefix="1">
      <alignment vertical="center" wrapText="1"/>
    </xf>
    <xf numFmtId="0" fontId="36" fillId="0" borderId="68" xfId="0" applyFont="1" applyFill="1" applyBorder="1" applyAlignment="1">
      <alignment vertical="center" wrapText="1"/>
    </xf>
    <xf numFmtId="0" fontId="36" fillId="0" borderId="68" xfId="0" applyFont="1" applyFill="1" applyBorder="1" applyAlignment="1">
      <alignment wrapText="1"/>
    </xf>
    <xf numFmtId="178" fontId="36" fillId="0" borderId="68" xfId="0" applyNumberFormat="1" applyFont="1" applyFill="1" applyBorder="1" applyAlignment="1">
      <alignment horizontal="center" wrapText="1"/>
    </xf>
    <xf numFmtId="178" fontId="36" fillId="0" borderId="68" xfId="0" applyNumberFormat="1" applyFont="1" applyFill="1" applyBorder="1" applyAlignment="1">
      <alignment vertical="center" wrapText="1"/>
    </xf>
    <xf numFmtId="178" fontId="37" fillId="0" borderId="68" xfId="0" applyNumberFormat="1" applyFont="1" applyFill="1" applyBorder="1" applyAlignment="1">
      <alignment horizontal="right" vertical="center" wrapText="1"/>
    </xf>
    <xf numFmtId="178" fontId="126" fillId="0" borderId="68" xfId="0" applyNumberFormat="1" applyFont="1" applyFill="1" applyBorder="1" applyAlignment="1" quotePrefix="1">
      <alignment horizontal="center" vertical="center"/>
    </xf>
    <xf numFmtId="178" fontId="36" fillId="0" borderId="68" xfId="0" applyNumberFormat="1" applyFont="1" applyFill="1" applyBorder="1" applyAlignment="1" quotePrefix="1">
      <alignment horizontal="center" vertical="center"/>
    </xf>
    <xf numFmtId="178" fontId="126" fillId="0" borderId="68" xfId="0" applyNumberFormat="1" applyFont="1" applyFill="1" applyBorder="1" applyAlignment="1">
      <alignment horizontal="center" vertical="center"/>
    </xf>
    <xf numFmtId="178" fontId="127" fillId="0" borderId="68" xfId="0" applyNumberFormat="1" applyFont="1" applyFill="1" applyBorder="1" applyAlignment="1">
      <alignment horizontal="center" vertical="center"/>
    </xf>
    <xf numFmtId="178" fontId="37" fillId="0" borderId="68" xfId="0" applyNumberFormat="1" applyFont="1" applyFill="1" applyBorder="1" applyAlignment="1" quotePrefix="1">
      <alignment horizontal="center" vertical="center"/>
    </xf>
    <xf numFmtId="178" fontId="36" fillId="0" borderId="68" xfId="0" applyNumberFormat="1" applyFont="1" applyFill="1" applyBorder="1" applyAlignment="1">
      <alignment horizontal="center" vertical="center"/>
    </xf>
    <xf numFmtId="1" fontId="128" fillId="0" borderId="68" xfId="0" applyNumberFormat="1" applyFont="1" applyFill="1" applyBorder="1" applyAlignment="1">
      <alignment horizontal="center" vertical="center"/>
    </xf>
    <xf numFmtId="178" fontId="36" fillId="0" borderId="69" xfId="0" applyNumberFormat="1" applyFont="1" applyFill="1" applyBorder="1" applyAlignment="1">
      <alignment horizontal="center" vertical="center"/>
    </xf>
    <xf numFmtId="178" fontId="127" fillId="0" borderId="65" xfId="0" applyNumberFormat="1" applyFont="1" applyFill="1" applyBorder="1" applyAlignment="1">
      <alignment horizontal="center" vertical="center"/>
    </xf>
    <xf numFmtId="178" fontId="37" fillId="0" borderId="65" xfId="0" applyNumberFormat="1" applyFont="1" applyFill="1" applyBorder="1" applyAlignment="1">
      <alignment horizontal="center" vertical="center"/>
    </xf>
    <xf numFmtId="178" fontId="127" fillId="0" borderId="68" xfId="0" applyNumberFormat="1" applyFont="1" applyFill="1" applyBorder="1" applyAlignment="1" quotePrefix="1">
      <alignment horizontal="center" vertical="center"/>
    </xf>
    <xf numFmtId="1" fontId="126" fillId="0" borderId="68" xfId="0" applyNumberFormat="1" applyFont="1" applyFill="1" applyBorder="1" applyAlignment="1">
      <alignment horizontal="center" vertical="center"/>
    </xf>
    <xf numFmtId="178" fontId="127" fillId="0" borderId="69" xfId="0" applyNumberFormat="1" applyFont="1" applyFill="1" applyBorder="1" applyAlignment="1">
      <alignment horizontal="center" vertical="center"/>
    </xf>
    <xf numFmtId="178" fontId="37" fillId="0" borderId="68" xfId="0" applyNumberFormat="1" applyFont="1" applyFill="1" applyBorder="1" applyAlignment="1">
      <alignment horizontal="center" vertical="center"/>
    </xf>
    <xf numFmtId="1" fontId="37" fillId="0" borderId="65" xfId="0" applyNumberFormat="1" applyFont="1" applyFill="1" applyBorder="1" applyAlignment="1">
      <alignment horizontal="center" vertical="center"/>
    </xf>
    <xf numFmtId="0" fontId="142" fillId="0" borderId="55" xfId="0" applyFont="1" applyFill="1" applyBorder="1" applyAlignment="1">
      <alignment horizontal="left"/>
    </xf>
    <xf numFmtId="0" fontId="36" fillId="0" borderId="55" xfId="0" applyFont="1" applyFill="1" applyBorder="1" applyAlignment="1">
      <alignment horizontal="left" vertical="center"/>
    </xf>
    <xf numFmtId="0" fontId="36" fillId="0" borderId="55" xfId="0" applyFont="1" applyFill="1" applyBorder="1" applyAlignment="1">
      <alignment horizontal="center" vertical="center"/>
    </xf>
    <xf numFmtId="0" fontId="37" fillId="0" borderId="55" xfId="0" applyFont="1" applyFill="1" applyBorder="1" applyAlignment="1">
      <alignment horizontal="center" vertical="center"/>
    </xf>
    <xf numFmtId="1" fontId="36" fillId="0" borderId="55" xfId="0" applyNumberFormat="1" applyFont="1" applyFill="1" applyBorder="1" applyAlignment="1">
      <alignment horizontal="center" vertical="center"/>
    </xf>
    <xf numFmtId="0" fontId="36" fillId="0" borderId="70" xfId="0" applyFont="1" applyFill="1" applyBorder="1" applyAlignment="1">
      <alignment vertical="center" wrapText="1"/>
    </xf>
    <xf numFmtId="178" fontId="36" fillId="0" borderId="70" xfId="0" applyNumberFormat="1" applyFont="1" applyFill="1" applyBorder="1" applyAlignment="1">
      <alignment horizontal="center" wrapText="1"/>
    </xf>
    <xf numFmtId="0" fontId="27" fillId="0" borderId="70" xfId="0" applyFont="1" applyFill="1" applyBorder="1" applyAlignment="1">
      <alignment horizontal="center" vertical="center"/>
    </xf>
    <xf numFmtId="178" fontId="36" fillId="0" borderId="70" xfId="0" applyNumberFormat="1" applyFont="1" applyFill="1" applyBorder="1" applyAlignment="1">
      <alignment vertical="center" wrapText="1"/>
    </xf>
    <xf numFmtId="0" fontId="37" fillId="0" borderId="70" xfId="0" applyFont="1" applyFill="1" applyBorder="1" applyAlignment="1">
      <alignment horizontal="center" vertical="center"/>
    </xf>
    <xf numFmtId="0" fontId="36" fillId="0" borderId="70"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8" xfId="0" applyFont="1" applyFill="1" applyBorder="1" applyAlignment="1">
      <alignment horizontal="center" vertical="center"/>
    </xf>
    <xf numFmtId="0" fontId="36" fillId="0" borderId="58" xfId="0" applyFont="1" applyFill="1" applyBorder="1" applyAlignment="1">
      <alignment horizontal="left" vertical="center" wrapText="1"/>
    </xf>
    <xf numFmtId="178" fontId="36" fillId="0" borderId="58" xfId="0" applyNumberFormat="1" applyFont="1" applyFill="1" applyBorder="1" applyAlignment="1">
      <alignment horizontal="center" vertical="center" wrapText="1"/>
    </xf>
    <xf numFmtId="0" fontId="36" fillId="0" borderId="62" xfId="0" applyFont="1" applyFill="1" applyBorder="1" applyAlignment="1">
      <alignment horizontal="left" vertical="center" wrapText="1"/>
    </xf>
    <xf numFmtId="0" fontId="36" fillId="0" borderId="65" xfId="0" applyFont="1" applyFill="1" applyBorder="1" applyAlignment="1">
      <alignment horizontal="left" vertical="center" wrapText="1"/>
    </xf>
    <xf numFmtId="178" fontId="36" fillId="0" borderId="65" xfId="0" applyNumberFormat="1" applyFont="1" applyFill="1" applyBorder="1" applyAlignment="1">
      <alignment horizontal="center" vertical="center" wrapText="1"/>
    </xf>
    <xf numFmtId="0" fontId="36" fillId="0" borderId="55" xfId="0" applyFont="1" applyFill="1" applyBorder="1" applyAlignment="1">
      <alignment horizontal="left" vertical="center" wrapText="1"/>
    </xf>
    <xf numFmtId="178" fontId="36" fillId="0" borderId="55" xfId="0" applyNumberFormat="1" applyFont="1" applyFill="1" applyBorder="1" applyAlignment="1">
      <alignment horizontal="center" vertical="center" wrapText="1"/>
    </xf>
    <xf numFmtId="0" fontId="36" fillId="0" borderId="68" xfId="0" applyFont="1" applyFill="1" applyBorder="1" applyAlignment="1">
      <alignment horizontal="left" vertical="center" wrapText="1"/>
    </xf>
    <xf numFmtId="178" fontId="36" fillId="0" borderId="68" xfId="0" applyNumberFormat="1" applyFont="1" applyFill="1" applyBorder="1" applyAlignment="1">
      <alignment horizontal="center" vertical="center" wrapText="1"/>
    </xf>
    <xf numFmtId="0" fontId="36" fillId="0" borderId="19" xfId="0" applyFont="1" applyFill="1" applyBorder="1" applyAlignment="1">
      <alignment horizontal="left" vertical="center" wrapText="1"/>
    </xf>
    <xf numFmtId="178" fontId="36" fillId="0" borderId="19" xfId="0" applyNumberFormat="1" applyFont="1" applyFill="1" applyBorder="1" applyAlignment="1">
      <alignment horizontal="center" vertical="center" wrapText="1"/>
    </xf>
    <xf numFmtId="178" fontId="37" fillId="0" borderId="19" xfId="0" applyNumberFormat="1" applyFont="1" applyFill="1" applyBorder="1" applyAlignment="1" quotePrefix="1">
      <alignment horizontal="center" vertical="center"/>
    </xf>
    <xf numFmtId="0" fontId="36" fillId="0" borderId="70" xfId="0" applyFont="1" applyFill="1" applyBorder="1" applyAlignment="1">
      <alignment horizontal="left" vertical="center" wrapText="1"/>
    </xf>
    <xf numFmtId="178" fontId="36" fillId="0" borderId="70" xfId="0" applyNumberFormat="1" applyFont="1" applyFill="1" applyBorder="1" applyAlignment="1">
      <alignment horizontal="center" vertical="center" wrapText="1"/>
    </xf>
    <xf numFmtId="178" fontId="37" fillId="0" borderId="40" xfId="0" applyNumberFormat="1" applyFont="1" applyFill="1" applyBorder="1" applyAlignment="1" quotePrefix="1">
      <alignment horizontal="center" vertical="center"/>
    </xf>
    <xf numFmtId="0" fontId="36" fillId="0" borderId="18" xfId="0" applyFont="1" applyFill="1" applyBorder="1" applyAlignment="1">
      <alignment horizontal="justify" vertical="center" wrapText="1"/>
    </xf>
    <xf numFmtId="1" fontId="36" fillId="0" borderId="18" xfId="0" applyNumberFormat="1" applyFont="1" applyFill="1" applyBorder="1" applyAlignment="1">
      <alignment horizontal="center" vertical="center" wrapText="1"/>
    </xf>
    <xf numFmtId="0" fontId="47" fillId="0" borderId="17" xfId="0" applyFont="1" applyFill="1" applyBorder="1" applyAlignment="1">
      <alignment/>
    </xf>
    <xf numFmtId="178" fontId="36" fillId="0" borderId="34" xfId="0" applyNumberFormat="1" applyFont="1" applyFill="1" applyBorder="1" applyAlignment="1">
      <alignment horizontal="center" vertical="center" wrapText="1"/>
    </xf>
    <xf numFmtId="178" fontId="36" fillId="0" borderId="35" xfId="0" applyNumberFormat="1" applyFont="1" applyFill="1" applyBorder="1" applyAlignment="1">
      <alignment horizontal="center" vertical="center" wrapText="1"/>
    </xf>
    <xf numFmtId="178" fontId="37" fillId="0" borderId="36" xfId="0" applyNumberFormat="1" applyFont="1" applyFill="1" applyBorder="1" applyAlignment="1" quotePrefix="1">
      <alignment horizontal="center" vertical="center"/>
    </xf>
    <xf numFmtId="0" fontId="36" fillId="0" borderId="48" xfId="0" applyFont="1" applyFill="1" applyBorder="1" applyAlignment="1">
      <alignment horizontal="left" vertical="center" wrapText="1"/>
    </xf>
    <xf numFmtId="178" fontId="36" fillId="0" borderId="51" xfId="0" applyNumberFormat="1" applyFont="1" applyFill="1" applyBorder="1" applyAlignment="1">
      <alignment horizontal="center" vertical="center" wrapText="1"/>
    </xf>
    <xf numFmtId="178" fontId="36" fillId="0" borderId="48" xfId="0" applyNumberFormat="1" applyFont="1" applyFill="1" applyBorder="1" applyAlignment="1">
      <alignment horizontal="center" vertical="center" wrapText="1"/>
    </xf>
    <xf numFmtId="178" fontId="37" fillId="0" borderId="52" xfId="0" applyNumberFormat="1" applyFont="1" applyFill="1" applyBorder="1" applyAlignment="1" quotePrefix="1">
      <alignment horizontal="center" vertical="center"/>
    </xf>
    <xf numFmtId="0" fontId="99" fillId="0" borderId="19" xfId="0" applyFont="1" applyFill="1" applyBorder="1" applyAlignment="1">
      <alignment horizontal="left"/>
    </xf>
    <xf numFmtId="0" fontId="99" fillId="0" borderId="55" xfId="0" applyFont="1" applyFill="1" applyBorder="1" applyAlignment="1">
      <alignment horizontal="left"/>
    </xf>
    <xf numFmtId="178" fontId="36" fillId="0" borderId="71" xfId="0" applyNumberFormat="1" applyFont="1" applyFill="1" applyBorder="1" applyAlignment="1">
      <alignment horizontal="center" vertical="center"/>
    </xf>
    <xf numFmtId="178" fontId="37" fillId="0" borderId="53" xfId="0" applyNumberFormat="1" applyFont="1" applyFill="1" applyBorder="1" applyAlignment="1">
      <alignment horizontal="center" vertical="center"/>
    </xf>
    <xf numFmtId="0" fontId="36" fillId="0" borderId="54" xfId="0" applyFont="1" applyFill="1" applyBorder="1" applyAlignment="1">
      <alignment horizontal="center" vertical="center"/>
    </xf>
    <xf numFmtId="0" fontId="36" fillId="0" borderId="66"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36" fillId="0" borderId="30" xfId="0" applyFont="1" applyFill="1" applyBorder="1" applyAlignment="1">
      <alignment vertical="center" wrapText="1" shrinkToFit="1"/>
    </xf>
    <xf numFmtId="0" fontId="36" fillId="0" borderId="20" xfId="0" applyFont="1" applyFill="1" applyBorder="1" applyAlignment="1">
      <alignment vertical="center" wrapText="1" shrinkToFit="1"/>
    </xf>
    <xf numFmtId="0" fontId="36" fillId="0" borderId="20" xfId="0" applyFont="1" applyFill="1" applyBorder="1" applyAlignment="1">
      <alignment horizontal="center"/>
    </xf>
    <xf numFmtId="0" fontId="36" fillId="0" borderId="32" xfId="0" applyFont="1" applyFill="1" applyBorder="1" applyAlignment="1">
      <alignment vertical="center" wrapText="1" shrinkToFit="1"/>
    </xf>
    <xf numFmtId="0" fontId="24" fillId="0" borderId="74" xfId="0" applyFont="1" applyFill="1" applyBorder="1" applyAlignment="1">
      <alignment vertical="center"/>
    </xf>
    <xf numFmtId="0" fontId="24" fillId="0" borderId="75" xfId="0" applyFont="1" applyFill="1" applyBorder="1" applyAlignment="1">
      <alignment vertical="center"/>
    </xf>
    <xf numFmtId="0" fontId="20" fillId="0" borderId="76" xfId="62" applyFont="1" applyFill="1" applyBorder="1" applyAlignment="1">
      <alignment vertical="center"/>
      <protection/>
    </xf>
    <xf numFmtId="0" fontId="20" fillId="0" borderId="76" xfId="0" applyFont="1" applyFill="1" applyBorder="1" applyAlignment="1">
      <alignment vertical="center"/>
    </xf>
    <xf numFmtId="0" fontId="20" fillId="0" borderId="77" xfId="0" applyFont="1" applyFill="1" applyBorder="1" applyAlignment="1">
      <alignment vertical="center"/>
    </xf>
    <xf numFmtId="0" fontId="24" fillId="0" borderId="78" xfId="0" applyFont="1" applyFill="1" applyBorder="1" applyAlignment="1">
      <alignment vertical="center" wrapText="1"/>
    </xf>
    <xf numFmtId="0" fontId="29" fillId="0" borderId="10" xfId="62" applyFont="1" applyFill="1" applyBorder="1" applyAlignment="1">
      <alignment horizontal="center" vertical="center"/>
      <protection/>
    </xf>
    <xf numFmtId="0" fontId="29" fillId="0" borderId="79" xfId="62" applyFont="1" applyFill="1" applyBorder="1" applyAlignment="1">
      <alignment horizontal="center" vertical="center"/>
      <protection/>
    </xf>
    <xf numFmtId="0" fontId="24" fillId="0" borderId="80" xfId="0" applyFont="1" applyFill="1" applyBorder="1" applyAlignment="1">
      <alignment vertical="center" wrapText="1"/>
    </xf>
    <xf numFmtId="14" fontId="11" fillId="0" borderId="23" xfId="0" applyNumberFormat="1" applyFont="1" applyFill="1" applyBorder="1" applyAlignment="1" quotePrefix="1">
      <alignment horizontal="center" vertical="center" wrapText="1"/>
    </xf>
    <xf numFmtId="0" fontId="11" fillId="0" borderId="23" xfId="0" applyFont="1" applyFill="1" applyBorder="1" applyAlignment="1" quotePrefix="1">
      <alignment horizontal="center" vertical="center" wrapText="1"/>
    </xf>
    <xf numFmtId="16" fontId="11" fillId="0" borderId="23" xfId="0" applyNumberFormat="1" applyFont="1" applyFill="1" applyBorder="1" applyAlignment="1" quotePrefix="1">
      <alignment horizontal="center" vertical="center" wrapText="1"/>
    </xf>
    <xf numFmtId="16" fontId="11" fillId="0" borderId="81" xfId="0" applyNumberFormat="1" applyFont="1" applyFill="1" applyBorder="1" applyAlignment="1" quotePrefix="1">
      <alignment horizontal="center" vertical="center" wrapText="1"/>
    </xf>
    <xf numFmtId="0" fontId="27" fillId="0" borderId="82" xfId="0" applyFont="1" applyFill="1" applyBorder="1" applyAlignment="1" quotePrefix="1">
      <alignment vertical="center"/>
    </xf>
    <xf numFmtId="0" fontId="27" fillId="0" borderId="83" xfId="0" applyFont="1" applyFill="1" applyBorder="1" applyAlignment="1" quotePrefix="1">
      <alignment vertical="center"/>
    </xf>
    <xf numFmtId="0" fontId="36" fillId="0" borderId="65" xfId="0" applyNumberFormat="1" applyFont="1" applyFill="1" applyBorder="1" applyAlignment="1">
      <alignment horizontal="center" vertical="center" wrapText="1"/>
    </xf>
    <xf numFmtId="0" fontId="27" fillId="0" borderId="55" xfId="0" applyNumberFormat="1" applyFont="1" applyFill="1" applyBorder="1" applyAlignment="1">
      <alignment horizontal="center" vertical="center"/>
    </xf>
    <xf numFmtId="0" fontId="36" fillId="0" borderId="55"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xf>
    <xf numFmtId="0" fontId="36" fillId="0" borderId="58" xfId="0" applyNumberFormat="1" applyFont="1" applyFill="1" applyBorder="1" applyAlignment="1">
      <alignment horizontal="center" vertical="center" wrapText="1"/>
    </xf>
    <xf numFmtId="0" fontId="27" fillId="0" borderId="62" xfId="0" applyNumberFormat="1" applyFont="1" applyFill="1" applyBorder="1" applyAlignment="1">
      <alignment horizontal="center" vertical="center"/>
    </xf>
    <xf numFmtId="0" fontId="36" fillId="0" borderId="68"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0" fontId="36" fillId="0" borderId="70" xfId="0" applyNumberFormat="1" applyFont="1" applyFill="1" applyBorder="1" applyAlignment="1">
      <alignment horizontal="center" vertical="center" wrapText="1"/>
    </xf>
    <xf numFmtId="0" fontId="27" fillId="0" borderId="65" xfId="0" applyNumberFormat="1" applyFont="1" applyFill="1" applyBorder="1" applyAlignment="1">
      <alignment horizontal="center" vertical="center"/>
    </xf>
    <xf numFmtId="0" fontId="36" fillId="0" borderId="16" xfId="0" applyNumberFormat="1" applyFont="1" applyFill="1" applyBorder="1" applyAlignment="1">
      <alignment horizontal="center" vertical="center" wrapText="1"/>
    </xf>
    <xf numFmtId="0" fontId="36" fillId="0" borderId="17" xfId="0" applyNumberFormat="1" applyFont="1" applyFill="1" applyBorder="1" applyAlignment="1">
      <alignment horizontal="center" vertical="center" wrapText="1"/>
    </xf>
    <xf numFmtId="0" fontId="36" fillId="0" borderId="17" xfId="0" applyNumberFormat="1" applyFont="1" applyFill="1" applyBorder="1" applyAlignment="1">
      <alignment horizontal="center"/>
    </xf>
    <xf numFmtId="0" fontId="36" fillId="0" borderId="17" xfId="0" applyNumberFormat="1" applyFont="1" applyFill="1" applyBorder="1" applyAlignment="1">
      <alignment horizontal="center" vertical="center" wrapText="1" shrinkToFit="1"/>
    </xf>
    <xf numFmtId="0" fontId="36" fillId="0" borderId="40" xfId="0" applyNumberFormat="1" applyFont="1" applyFill="1" applyBorder="1" applyAlignment="1">
      <alignment horizontal="center" vertical="center" wrapText="1" shrinkToFit="1"/>
    </xf>
    <xf numFmtId="0" fontId="36" fillId="0" borderId="18" xfId="0" applyNumberFormat="1" applyFont="1" applyFill="1" applyBorder="1" applyAlignment="1">
      <alignment horizontal="center" vertical="center" wrapText="1"/>
    </xf>
    <xf numFmtId="0" fontId="36" fillId="0" borderId="18" xfId="0" applyNumberFormat="1" applyFont="1" applyFill="1" applyBorder="1" applyAlignment="1">
      <alignment horizontal="center" vertical="center" wrapText="1" shrinkToFit="1"/>
    </xf>
    <xf numFmtId="0" fontId="36" fillId="0" borderId="46" xfId="0" applyNumberFormat="1" applyFont="1" applyFill="1" applyBorder="1" applyAlignment="1">
      <alignment horizontal="center" vertical="center"/>
    </xf>
    <xf numFmtId="0" fontId="36" fillId="0" borderId="50" xfId="0" applyNumberFormat="1" applyFont="1" applyFill="1" applyBorder="1" applyAlignment="1">
      <alignment horizontal="center" vertical="center"/>
    </xf>
    <xf numFmtId="178" fontId="126" fillId="0" borderId="65" xfId="0" applyNumberFormat="1" applyFont="1" applyFill="1" applyBorder="1" applyAlignment="1" quotePrefix="1">
      <alignment horizontal="center" vertical="center"/>
    </xf>
    <xf numFmtId="1" fontId="126" fillId="0" borderId="65" xfId="0" applyNumberFormat="1" applyFont="1" applyFill="1" applyBorder="1" applyAlignment="1">
      <alignment horizontal="center" vertical="center"/>
    </xf>
    <xf numFmtId="178" fontId="127" fillId="0" borderId="53" xfId="0" applyNumberFormat="1" applyFont="1" applyFill="1" applyBorder="1" applyAlignment="1">
      <alignment horizontal="center" vertical="center"/>
    </xf>
    <xf numFmtId="1" fontId="37" fillId="0" borderId="55" xfId="0" applyNumberFormat="1" applyFont="1" applyFill="1" applyBorder="1" applyAlignment="1">
      <alignment horizontal="center" vertical="center"/>
    </xf>
    <xf numFmtId="0" fontId="36" fillId="0" borderId="72" xfId="0" applyFont="1" applyFill="1" applyBorder="1" applyAlignment="1" quotePrefix="1">
      <alignment vertical="center" wrapText="1"/>
    </xf>
    <xf numFmtId="178" fontId="37" fillId="0" borderId="70" xfId="0" applyNumberFormat="1" applyFont="1" applyFill="1" applyBorder="1" applyAlignment="1">
      <alignment horizontal="right" vertical="center" wrapText="1"/>
    </xf>
    <xf numFmtId="178" fontId="37" fillId="0" borderId="70" xfId="0" applyNumberFormat="1" applyFont="1" applyFill="1" applyBorder="1" applyAlignment="1" quotePrefix="1">
      <alignment horizontal="center" vertical="center"/>
    </xf>
    <xf numFmtId="178" fontId="36" fillId="0" borderId="70" xfId="0" applyNumberFormat="1" applyFont="1" applyFill="1" applyBorder="1" applyAlignment="1" quotePrefix="1">
      <alignment horizontal="center" vertical="center"/>
    </xf>
    <xf numFmtId="178" fontId="37" fillId="0" borderId="70" xfId="0" applyNumberFormat="1" applyFont="1" applyFill="1" applyBorder="1" applyAlignment="1">
      <alignment horizontal="center" vertical="center"/>
    </xf>
    <xf numFmtId="178" fontId="36" fillId="0" borderId="70" xfId="0" applyNumberFormat="1" applyFont="1" applyFill="1" applyBorder="1" applyAlignment="1">
      <alignment horizontal="center" vertical="center"/>
    </xf>
    <xf numFmtId="1" fontId="37" fillId="0" borderId="70" xfId="0" applyNumberFormat="1" applyFont="1" applyFill="1" applyBorder="1" applyAlignment="1">
      <alignment horizontal="center" vertical="center"/>
    </xf>
    <xf numFmtId="178" fontId="36" fillId="0" borderId="73" xfId="0" applyNumberFormat="1" applyFont="1" applyFill="1" applyBorder="1" applyAlignment="1">
      <alignment horizontal="center" vertical="center"/>
    </xf>
    <xf numFmtId="1" fontId="37" fillId="0" borderId="68" xfId="0" applyNumberFormat="1" applyFont="1" applyFill="1" applyBorder="1" applyAlignment="1">
      <alignment horizontal="center" vertical="center"/>
    </xf>
    <xf numFmtId="0" fontId="99" fillId="0" borderId="68" xfId="0" applyFont="1" applyFill="1" applyBorder="1" applyAlignment="1">
      <alignment horizontal="left"/>
    </xf>
    <xf numFmtId="0" fontId="142" fillId="0" borderId="68" xfId="0" applyFont="1" applyFill="1" applyBorder="1" applyAlignment="1">
      <alignment horizontal="left"/>
    </xf>
    <xf numFmtId="178" fontId="37" fillId="33" borderId="84" xfId="0" applyNumberFormat="1" applyFont="1" applyFill="1" applyBorder="1" applyAlignment="1" quotePrefix="1">
      <alignment horizontal="center" vertical="center"/>
    </xf>
    <xf numFmtId="1" fontId="128" fillId="33" borderId="84" xfId="0" applyNumberFormat="1" applyFont="1" applyFill="1" applyBorder="1" applyAlignment="1">
      <alignment horizontal="center" vertical="center"/>
    </xf>
    <xf numFmtId="0" fontId="125" fillId="0" borderId="54" xfId="0" applyFont="1" applyFill="1" applyBorder="1" applyAlignment="1">
      <alignment/>
    </xf>
    <xf numFmtId="0" fontId="125" fillId="0" borderId="55" xfId="0" applyFont="1" applyFill="1" applyBorder="1" applyAlignment="1">
      <alignment/>
    </xf>
    <xf numFmtId="0" fontId="125" fillId="0" borderId="55" xfId="0" applyFont="1" applyFill="1" applyBorder="1" applyAlignment="1">
      <alignment horizontal="left"/>
    </xf>
    <xf numFmtId="0" fontId="125" fillId="0" borderId="55" xfId="0" applyFont="1" applyFill="1" applyBorder="1" applyAlignment="1">
      <alignment horizontal="center"/>
    </xf>
    <xf numFmtId="184" fontId="125" fillId="0" borderId="55" xfId="0" applyNumberFormat="1" applyFont="1" applyFill="1" applyBorder="1" applyAlignment="1">
      <alignment/>
    </xf>
    <xf numFmtId="3" fontId="125" fillId="0" borderId="55" xfId="0" applyNumberFormat="1" applyFont="1" applyFill="1" applyBorder="1" applyAlignment="1">
      <alignment/>
    </xf>
    <xf numFmtId="3" fontId="136" fillId="0" borderId="55" xfId="0" applyNumberFormat="1" applyFont="1" applyFill="1" applyBorder="1" applyAlignment="1">
      <alignment/>
    </xf>
    <xf numFmtId="1" fontId="138" fillId="0" borderId="55" xfId="0" applyNumberFormat="1" applyFont="1" applyFill="1" applyBorder="1" applyAlignment="1">
      <alignment/>
    </xf>
    <xf numFmtId="0" fontId="125" fillId="0" borderId="66" xfId="0" applyFont="1" applyFill="1" applyBorder="1" applyAlignment="1">
      <alignment/>
    </xf>
    <xf numFmtId="0" fontId="125" fillId="0" borderId="67" xfId="0" applyFont="1" applyFill="1" applyBorder="1" applyAlignment="1">
      <alignment/>
    </xf>
    <xf numFmtId="0" fontId="125" fillId="0" borderId="68" xfId="0" applyFont="1" applyFill="1" applyBorder="1" applyAlignment="1">
      <alignment/>
    </xf>
    <xf numFmtId="0" fontId="125" fillId="0" borderId="68" xfId="0" applyFont="1" applyFill="1" applyBorder="1" applyAlignment="1">
      <alignment horizontal="left"/>
    </xf>
    <xf numFmtId="0" fontId="125" fillId="0" borderId="68" xfId="0" applyFont="1" applyFill="1" applyBorder="1" applyAlignment="1">
      <alignment horizontal="center"/>
    </xf>
    <xf numFmtId="184" fontId="125" fillId="0" borderId="68" xfId="0" applyNumberFormat="1" applyFont="1" applyFill="1" applyBorder="1" applyAlignment="1">
      <alignment/>
    </xf>
    <xf numFmtId="3" fontId="125" fillId="0" borderId="68" xfId="0" applyNumberFormat="1" applyFont="1" applyFill="1" applyBorder="1" applyAlignment="1">
      <alignment/>
    </xf>
    <xf numFmtId="3" fontId="136" fillId="0" borderId="68" xfId="0" applyNumberFormat="1" applyFont="1" applyFill="1" applyBorder="1" applyAlignment="1">
      <alignment/>
    </xf>
    <xf numFmtId="1" fontId="138" fillId="0" borderId="68" xfId="0" applyNumberFormat="1" applyFont="1" applyFill="1" applyBorder="1" applyAlignment="1">
      <alignment/>
    </xf>
    <xf numFmtId="0" fontId="125" fillId="0" borderId="69" xfId="0" applyFont="1" applyFill="1" applyBorder="1" applyAlignment="1">
      <alignment/>
    </xf>
    <xf numFmtId="0" fontId="36" fillId="0" borderId="70" xfId="0" applyFont="1" applyFill="1" applyBorder="1" applyAlignment="1">
      <alignment wrapText="1"/>
    </xf>
    <xf numFmtId="178" fontId="127" fillId="0" borderId="70" xfId="0" applyNumberFormat="1" applyFont="1" applyFill="1" applyBorder="1" applyAlignment="1">
      <alignment horizontal="center" vertical="center"/>
    </xf>
    <xf numFmtId="1" fontId="128" fillId="0" borderId="70" xfId="0" applyNumberFormat="1" applyFont="1" applyFill="1" applyBorder="1" applyAlignment="1">
      <alignment horizontal="center" vertical="center"/>
    </xf>
    <xf numFmtId="178" fontId="126" fillId="0" borderId="70" xfId="0" applyNumberFormat="1" applyFont="1" applyFill="1" applyBorder="1" applyAlignment="1">
      <alignment horizontal="center" vertical="center"/>
    </xf>
    <xf numFmtId="3" fontId="135" fillId="0" borderId="55" xfId="0" applyNumberFormat="1" applyFont="1" applyFill="1" applyBorder="1" applyAlignment="1">
      <alignment/>
    </xf>
    <xf numFmtId="3" fontId="135" fillId="0" borderId="68" xfId="0" applyNumberFormat="1" applyFont="1" applyFill="1" applyBorder="1" applyAlignment="1">
      <alignment/>
    </xf>
    <xf numFmtId="3" fontId="137" fillId="0" borderId="55" xfId="0" applyNumberFormat="1" applyFont="1" applyFill="1" applyBorder="1" applyAlignment="1">
      <alignment/>
    </xf>
    <xf numFmtId="3" fontId="137" fillId="0" borderId="68" xfId="0" applyNumberFormat="1" applyFont="1" applyFill="1" applyBorder="1" applyAlignment="1">
      <alignment/>
    </xf>
    <xf numFmtId="0" fontId="135" fillId="0" borderId="55" xfId="0" applyFont="1" applyFill="1" applyBorder="1" applyAlignment="1">
      <alignment/>
    </xf>
    <xf numFmtId="0" fontId="135" fillId="0" borderId="68" xfId="0" applyFont="1" applyFill="1" applyBorder="1" applyAlignment="1">
      <alignment/>
    </xf>
    <xf numFmtId="0" fontId="126" fillId="0" borderId="55" xfId="0" applyFont="1" applyFill="1" applyBorder="1" applyAlignment="1">
      <alignment horizontal="center" vertical="center"/>
    </xf>
    <xf numFmtId="0" fontId="127" fillId="0" borderId="55" xfId="0" applyFont="1" applyFill="1" applyBorder="1" applyAlignment="1">
      <alignment horizontal="center" vertical="center"/>
    </xf>
    <xf numFmtId="0" fontId="27" fillId="0" borderId="55" xfId="0" applyFont="1" applyFill="1" applyBorder="1" applyAlignment="1">
      <alignment horizontal="left" vertical="center"/>
    </xf>
    <xf numFmtId="178" fontId="37" fillId="0" borderId="66" xfId="0" applyNumberFormat="1" applyFont="1" applyFill="1" applyBorder="1" applyAlignment="1">
      <alignment horizontal="center" vertical="center"/>
    </xf>
    <xf numFmtId="0" fontId="27" fillId="0" borderId="67" xfId="0" applyFont="1" applyFill="1" applyBorder="1" applyAlignment="1">
      <alignment horizontal="center" vertical="center"/>
    </xf>
    <xf numFmtId="0" fontId="36" fillId="0" borderId="68" xfId="0" applyFont="1" applyFill="1" applyBorder="1" applyAlignment="1">
      <alignment horizontal="left" vertical="center"/>
    </xf>
    <xf numFmtId="0" fontId="37" fillId="0" borderId="68" xfId="0" applyFont="1" applyFill="1" applyBorder="1" applyAlignment="1">
      <alignment horizontal="center" vertical="center"/>
    </xf>
    <xf numFmtId="0" fontId="36" fillId="0" borderId="68" xfId="0" applyFont="1" applyFill="1" applyBorder="1" applyAlignment="1">
      <alignment horizontal="center" vertical="center"/>
    </xf>
    <xf numFmtId="0" fontId="27" fillId="0" borderId="69" xfId="0" applyFont="1" applyFill="1" applyBorder="1" applyAlignment="1">
      <alignment horizontal="center" vertical="center"/>
    </xf>
    <xf numFmtId="178" fontId="126" fillId="33" borderId="84" xfId="0" applyNumberFormat="1" applyFont="1" applyFill="1" applyBorder="1" applyAlignment="1">
      <alignment horizontal="center" vertical="center"/>
    </xf>
    <xf numFmtId="178" fontId="37" fillId="33" borderId="84" xfId="0" applyNumberFormat="1" applyFont="1" applyFill="1" applyBorder="1" applyAlignment="1">
      <alignment horizontal="center" vertical="center"/>
    </xf>
    <xf numFmtId="0" fontId="36" fillId="0" borderId="65" xfId="0" applyFont="1" applyFill="1" applyBorder="1" applyAlignment="1">
      <alignment horizontal="left"/>
    </xf>
    <xf numFmtId="1" fontId="36" fillId="0" borderId="65" xfId="0" applyNumberFormat="1" applyFont="1" applyFill="1" applyBorder="1" applyAlignment="1">
      <alignment horizontal="center" vertical="center" wrapText="1"/>
    </xf>
    <xf numFmtId="0" fontId="36" fillId="0" borderId="65" xfId="0" applyFont="1" applyFill="1" applyBorder="1" applyAlignment="1">
      <alignment horizontal="center"/>
    </xf>
    <xf numFmtId="0" fontId="36" fillId="0" borderId="65" xfId="0" applyFont="1" applyFill="1" applyBorder="1" applyAlignment="1">
      <alignment horizontal="center" vertical="center"/>
    </xf>
    <xf numFmtId="3" fontId="37" fillId="0" borderId="65" xfId="0" applyNumberFormat="1" applyFont="1" applyFill="1" applyBorder="1" applyAlignment="1">
      <alignment horizontal="right" vertical="center" wrapText="1"/>
    </xf>
    <xf numFmtId="0" fontId="36" fillId="0" borderId="55" xfId="0" applyFont="1" applyFill="1" applyBorder="1" applyAlignment="1">
      <alignment horizontal="left"/>
    </xf>
    <xf numFmtId="0" fontId="36" fillId="0" borderId="55" xfId="0" applyFont="1" applyFill="1" applyBorder="1" applyAlignment="1">
      <alignment/>
    </xf>
    <xf numFmtId="1" fontId="36" fillId="0" borderId="55" xfId="0" applyNumberFormat="1" applyFont="1" applyFill="1" applyBorder="1" applyAlignment="1">
      <alignment horizontal="center" vertical="center" wrapText="1"/>
    </xf>
    <xf numFmtId="0" fontId="36" fillId="0" borderId="55" xfId="0" applyFont="1" applyFill="1" applyBorder="1" applyAlignment="1">
      <alignment horizontal="center"/>
    </xf>
    <xf numFmtId="3" fontId="37" fillId="0" borderId="55" xfId="0" applyNumberFormat="1" applyFont="1" applyFill="1" applyBorder="1" applyAlignment="1">
      <alignment horizontal="right" vertical="center" wrapText="1"/>
    </xf>
    <xf numFmtId="0" fontId="36" fillId="0" borderId="54" xfId="0" applyFont="1" applyFill="1" applyBorder="1" applyAlignment="1">
      <alignment vertical="center" wrapText="1" shrinkToFit="1"/>
    </xf>
    <xf numFmtId="3" fontId="37" fillId="0" borderId="55" xfId="0" applyNumberFormat="1" applyFont="1" applyFill="1" applyBorder="1" applyAlignment="1">
      <alignment horizontal="center" vertical="center" wrapText="1" shrinkToFit="1"/>
    </xf>
    <xf numFmtId="178" fontId="36" fillId="0" borderId="55" xfId="0" applyNumberFormat="1" applyFont="1" applyFill="1" applyBorder="1" applyAlignment="1">
      <alignment vertical="center" wrapText="1" shrinkToFit="1"/>
    </xf>
    <xf numFmtId="0" fontId="37" fillId="0" borderId="55" xfId="0" applyFont="1" applyFill="1" applyBorder="1" applyAlignment="1">
      <alignment horizontal="center" vertical="center" wrapText="1" shrinkToFit="1"/>
    </xf>
    <xf numFmtId="0" fontId="36" fillId="0" borderId="55" xfId="0" applyFont="1" applyFill="1" applyBorder="1" applyAlignment="1">
      <alignment vertical="center" wrapText="1" shrinkToFit="1"/>
    </xf>
    <xf numFmtId="0" fontId="36" fillId="0" borderId="67" xfId="0" applyFont="1" applyFill="1" applyBorder="1" applyAlignment="1">
      <alignment vertical="center" wrapText="1" shrinkToFit="1"/>
    </xf>
    <xf numFmtId="0" fontId="36" fillId="0" borderId="68" xfId="0" applyFont="1" applyFill="1" applyBorder="1" applyAlignment="1">
      <alignment/>
    </xf>
    <xf numFmtId="1" fontId="36" fillId="0" borderId="68" xfId="0" applyNumberFormat="1" applyFont="1" applyFill="1" applyBorder="1" applyAlignment="1">
      <alignment horizontal="center" vertical="center" wrapText="1"/>
    </xf>
    <xf numFmtId="0" fontId="36" fillId="0" borderId="68" xfId="0" applyFont="1" applyFill="1" applyBorder="1" applyAlignment="1">
      <alignment horizontal="center"/>
    </xf>
    <xf numFmtId="3" fontId="37" fillId="0" borderId="68" xfId="0" applyNumberFormat="1" applyFont="1" applyFill="1" applyBorder="1" applyAlignment="1">
      <alignment horizontal="right" vertical="center" wrapText="1"/>
    </xf>
    <xf numFmtId="0" fontId="37" fillId="0" borderId="68" xfId="0" applyFont="1" applyFill="1" applyBorder="1" applyAlignment="1">
      <alignment horizontal="center" vertical="center" wrapText="1" shrinkToFit="1"/>
    </xf>
    <xf numFmtId="184" fontId="36" fillId="0" borderId="55" xfId="0" applyNumberFormat="1" applyFont="1" applyFill="1" applyBorder="1" applyAlignment="1">
      <alignment horizontal="center" vertical="center"/>
    </xf>
    <xf numFmtId="0" fontId="36" fillId="0" borderId="55" xfId="0" applyFont="1" applyFill="1" applyBorder="1" applyAlignment="1">
      <alignment horizontal="justify" vertical="center" wrapText="1"/>
    </xf>
    <xf numFmtId="178" fontId="37" fillId="33" borderId="0" xfId="0" applyNumberFormat="1" applyFont="1" applyFill="1" applyBorder="1" applyAlignment="1">
      <alignment horizontal="center" vertical="center"/>
    </xf>
    <xf numFmtId="0" fontId="36" fillId="0" borderId="40" xfId="0" applyFont="1" applyFill="1" applyBorder="1" applyAlignment="1">
      <alignment vertical="center" wrapText="1"/>
    </xf>
    <xf numFmtId="0" fontId="36" fillId="0" borderId="85" xfId="0" applyNumberFormat="1" applyFont="1" applyFill="1" applyBorder="1" applyAlignment="1">
      <alignment horizontal="center" vertical="center" wrapText="1"/>
    </xf>
    <xf numFmtId="0" fontId="36" fillId="0" borderId="65" xfId="0" applyFont="1" applyFill="1" applyBorder="1" applyAlignment="1">
      <alignment/>
    </xf>
    <xf numFmtId="0" fontId="36" fillId="0" borderId="65" xfId="0" applyNumberFormat="1" applyFont="1" applyFill="1" applyBorder="1" applyAlignment="1">
      <alignment horizontal="center"/>
    </xf>
    <xf numFmtId="0" fontId="36" fillId="0" borderId="55" xfId="0" applyNumberFormat="1" applyFont="1" applyFill="1" applyBorder="1" applyAlignment="1">
      <alignment horizontal="center" vertical="center" wrapText="1" shrinkToFit="1"/>
    </xf>
    <xf numFmtId="0" fontId="36" fillId="0" borderId="55" xfId="0" applyFont="1" applyFill="1" applyBorder="1" applyAlignment="1">
      <alignment horizontal="center" vertical="center" wrapText="1" shrinkToFit="1"/>
    </xf>
    <xf numFmtId="0" fontId="36" fillId="0" borderId="54" xfId="0" applyFont="1" applyFill="1" applyBorder="1" applyAlignment="1">
      <alignment horizontal="center"/>
    </xf>
    <xf numFmtId="0" fontId="36" fillId="0" borderId="55" xfId="0" applyNumberFormat="1" applyFont="1" applyFill="1" applyBorder="1" applyAlignment="1">
      <alignment horizontal="center"/>
    </xf>
    <xf numFmtId="0" fontId="47" fillId="0" borderId="55" xfId="0" applyFont="1" applyFill="1" applyBorder="1" applyAlignment="1">
      <alignment/>
    </xf>
    <xf numFmtId="0" fontId="36" fillId="0" borderId="68" xfId="0" applyFont="1" applyFill="1" applyBorder="1" applyAlignment="1">
      <alignment horizontal="left"/>
    </xf>
    <xf numFmtId="0" fontId="36" fillId="0" borderId="68" xfId="0" applyFont="1" applyFill="1" applyBorder="1" applyAlignment="1">
      <alignment horizontal="justify" vertical="center" wrapText="1"/>
    </xf>
    <xf numFmtId="0" fontId="36" fillId="0" borderId="68" xfId="0" applyNumberFormat="1" applyFont="1" applyFill="1" applyBorder="1" applyAlignment="1">
      <alignment horizontal="center" vertical="center" wrapText="1" shrinkToFit="1"/>
    </xf>
    <xf numFmtId="0" fontId="36" fillId="0" borderId="68" xfId="0" applyFont="1" applyFill="1" applyBorder="1" applyAlignment="1">
      <alignment horizontal="center" vertical="center" wrapText="1" shrinkToFit="1"/>
    </xf>
    <xf numFmtId="178" fontId="37" fillId="33" borderId="86" xfId="0" applyNumberFormat="1" applyFont="1" applyFill="1" applyBorder="1" applyAlignment="1" quotePrefix="1">
      <alignment horizontal="center" vertical="center"/>
    </xf>
    <xf numFmtId="178" fontId="126" fillId="33" borderId="15" xfId="0" applyNumberFormat="1" applyFont="1" applyFill="1" applyBorder="1" applyAlignment="1">
      <alignment horizontal="center" vertical="center"/>
    </xf>
    <xf numFmtId="178" fontId="37" fillId="33" borderId="87" xfId="0" applyNumberFormat="1" applyFont="1" applyFill="1" applyBorder="1" applyAlignment="1">
      <alignment horizontal="center" vertical="center"/>
    </xf>
    <xf numFmtId="178" fontId="37" fillId="33" borderId="84" xfId="0" applyNumberFormat="1" applyFont="1" applyFill="1" applyBorder="1" applyAlignment="1">
      <alignment horizontal="right" vertical="center" wrapText="1"/>
    </xf>
    <xf numFmtId="0" fontId="37" fillId="33" borderId="42" xfId="0" applyFont="1" applyFill="1" applyBorder="1" applyAlignment="1" quotePrefix="1">
      <alignment vertical="center" wrapText="1"/>
    </xf>
    <xf numFmtId="0" fontId="37" fillId="33" borderId="84" xfId="0" applyFont="1" applyFill="1" applyBorder="1" applyAlignment="1">
      <alignment vertical="center" wrapText="1"/>
    </xf>
    <xf numFmtId="0" fontId="37" fillId="33" borderId="84" xfId="0" applyFont="1" applyFill="1" applyBorder="1" applyAlignment="1">
      <alignment wrapText="1"/>
    </xf>
    <xf numFmtId="0" fontId="37" fillId="33" borderId="84" xfId="0" applyFont="1" applyFill="1" applyBorder="1" applyAlignment="1">
      <alignment horizontal="left" vertical="center" wrapText="1"/>
    </xf>
    <xf numFmtId="0" fontId="39" fillId="33" borderId="84" xfId="0" applyNumberFormat="1" applyFont="1" applyFill="1" applyBorder="1" applyAlignment="1">
      <alignment horizontal="center" vertical="center"/>
    </xf>
    <xf numFmtId="178" fontId="37" fillId="33" borderId="84" xfId="0" applyNumberFormat="1" applyFont="1" applyFill="1" applyBorder="1" applyAlignment="1">
      <alignment horizontal="center" vertical="center" wrapText="1"/>
    </xf>
    <xf numFmtId="178" fontId="37" fillId="33" borderId="84" xfId="0" applyNumberFormat="1" applyFont="1" applyFill="1" applyBorder="1" applyAlignment="1">
      <alignment horizontal="center" wrapText="1"/>
    </xf>
    <xf numFmtId="178" fontId="37" fillId="33" borderId="84" xfId="0" applyNumberFormat="1" applyFont="1" applyFill="1" applyBorder="1" applyAlignment="1">
      <alignment vertical="center" wrapText="1"/>
    </xf>
    <xf numFmtId="178" fontId="37" fillId="33" borderId="86"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33" borderId="42" xfId="0" applyFont="1" applyFill="1" applyBorder="1" applyAlignment="1" quotePrefix="1">
      <alignment horizontal="center" vertical="center"/>
    </xf>
    <xf numFmtId="0" fontId="39" fillId="33" borderId="84" xfId="0" applyFont="1" applyFill="1" applyBorder="1" applyAlignment="1">
      <alignment horizontal="center" vertical="center"/>
    </xf>
    <xf numFmtId="0" fontId="39" fillId="33" borderId="84" xfId="0" applyFont="1" applyFill="1" applyBorder="1" applyAlignment="1" quotePrefix="1">
      <alignment horizontal="center" vertical="center"/>
    </xf>
    <xf numFmtId="0" fontId="39" fillId="33" borderId="84" xfId="0" applyFont="1" applyFill="1" applyBorder="1" applyAlignment="1" quotePrefix="1">
      <alignment horizontal="left" vertical="center"/>
    </xf>
    <xf numFmtId="0" fontId="39" fillId="33" borderId="15" xfId="0" applyFont="1" applyFill="1" applyBorder="1" applyAlignment="1" quotePrefix="1">
      <alignment horizontal="center" vertical="center"/>
    </xf>
    <xf numFmtId="0" fontId="39" fillId="33" borderId="0" xfId="0" applyFont="1" applyFill="1" applyBorder="1" applyAlignment="1" quotePrefix="1">
      <alignment vertical="center"/>
    </xf>
    <xf numFmtId="0" fontId="39" fillId="33" borderId="87" xfId="0" applyFont="1" applyFill="1" applyBorder="1" applyAlignment="1" quotePrefix="1">
      <alignment horizontal="center" vertical="center"/>
    </xf>
    <xf numFmtId="184" fontId="39" fillId="33" borderId="84" xfId="0" applyNumberFormat="1" applyFont="1" applyFill="1" applyBorder="1" applyAlignment="1" quotePrefix="1">
      <alignment horizontal="center" vertical="center"/>
    </xf>
    <xf numFmtId="0" fontId="139" fillId="33" borderId="15" xfId="0" applyFont="1" applyFill="1" applyBorder="1" applyAlignment="1" quotePrefix="1">
      <alignment horizontal="center" vertical="center"/>
    </xf>
    <xf numFmtId="3" fontId="39" fillId="33" borderId="87" xfId="0" applyNumberFormat="1" applyFont="1" applyFill="1" applyBorder="1" applyAlignment="1" quotePrefix="1">
      <alignment horizontal="center" vertical="center"/>
    </xf>
    <xf numFmtId="3" fontId="39" fillId="33" borderId="84" xfId="0" applyNumberFormat="1" applyFont="1" applyFill="1" applyBorder="1" applyAlignment="1" quotePrefix="1">
      <alignment horizontal="center" vertical="center"/>
    </xf>
    <xf numFmtId="3" fontId="39" fillId="33" borderId="15" xfId="0" applyNumberFormat="1" applyFont="1" applyFill="1" applyBorder="1" applyAlignment="1" quotePrefix="1">
      <alignment horizontal="center" vertical="center"/>
    </xf>
    <xf numFmtId="3" fontId="39" fillId="33" borderId="0" xfId="0" applyNumberFormat="1" applyFont="1" applyFill="1" applyBorder="1" applyAlignment="1" quotePrefix="1">
      <alignment horizontal="center" vertical="center"/>
    </xf>
    <xf numFmtId="3" fontId="139" fillId="33" borderId="15" xfId="0" applyNumberFormat="1" applyFont="1" applyFill="1" applyBorder="1" applyAlignment="1" quotePrefix="1">
      <alignment horizontal="center" vertical="center"/>
    </xf>
    <xf numFmtId="1" fontId="141" fillId="33" borderId="15" xfId="0" applyNumberFormat="1" applyFont="1" applyFill="1" applyBorder="1" applyAlignment="1" quotePrefix="1">
      <alignment horizontal="center" vertical="center"/>
    </xf>
    <xf numFmtId="0" fontId="39" fillId="33" borderId="86" xfId="0" applyFont="1" applyFill="1" applyBorder="1" applyAlignment="1" quotePrefix="1">
      <alignment horizontal="center" vertical="center"/>
    </xf>
    <xf numFmtId="178" fontId="37" fillId="33" borderId="84" xfId="0" applyNumberFormat="1" applyFont="1" applyFill="1" applyBorder="1" applyAlignment="1" quotePrefix="1">
      <alignment horizontal="center" vertical="center" wrapText="1"/>
    </xf>
    <xf numFmtId="0" fontId="135" fillId="33" borderId="84" xfId="0" applyFont="1" applyFill="1" applyBorder="1" applyAlignment="1">
      <alignment/>
    </xf>
    <xf numFmtId="3" fontId="135" fillId="33" borderId="84" xfId="0" applyNumberFormat="1" applyFont="1" applyFill="1" applyBorder="1" applyAlignment="1">
      <alignment/>
    </xf>
    <xf numFmtId="1" fontId="138" fillId="33" borderId="84" xfId="0" applyNumberFormat="1" applyFont="1" applyFill="1" applyBorder="1" applyAlignment="1">
      <alignment/>
    </xf>
    <xf numFmtId="0" fontId="137" fillId="33" borderId="42" xfId="0" applyFont="1" applyFill="1" applyBorder="1" applyAlignment="1">
      <alignment/>
    </xf>
    <xf numFmtId="0" fontId="137" fillId="33" borderId="84" xfId="0" applyFont="1" applyFill="1" applyBorder="1" applyAlignment="1">
      <alignment/>
    </xf>
    <xf numFmtId="0" fontId="137" fillId="33" borderId="84" xfId="0" applyFont="1" applyFill="1" applyBorder="1" applyAlignment="1">
      <alignment horizontal="left"/>
    </xf>
    <xf numFmtId="0" fontId="137" fillId="33" borderId="84" xfId="0" applyFont="1" applyFill="1" applyBorder="1" applyAlignment="1">
      <alignment horizontal="center"/>
    </xf>
    <xf numFmtId="184" fontId="137" fillId="33" borderId="84" xfId="0" applyNumberFormat="1" applyFont="1" applyFill="1" applyBorder="1" applyAlignment="1">
      <alignment/>
    </xf>
    <xf numFmtId="3" fontId="137" fillId="33" borderId="84" xfId="0" applyNumberFormat="1" applyFont="1" applyFill="1" applyBorder="1" applyAlignment="1">
      <alignment/>
    </xf>
    <xf numFmtId="0" fontId="137" fillId="33" borderId="86" xfId="0" applyFont="1" applyFill="1" applyBorder="1" applyAlignment="1">
      <alignment/>
    </xf>
    <xf numFmtId="0" fontId="37" fillId="33" borderId="0" xfId="0" applyFont="1" applyFill="1" applyBorder="1" applyAlignment="1">
      <alignment horizontal="center" vertical="center"/>
    </xf>
    <xf numFmtId="0" fontId="37" fillId="33" borderId="84" xfId="0" applyFont="1" applyFill="1" applyBorder="1" applyAlignment="1">
      <alignment horizontal="left" wrapText="1"/>
    </xf>
    <xf numFmtId="0" fontId="37" fillId="33" borderId="15" xfId="0" applyNumberFormat="1" applyFont="1" applyFill="1" applyBorder="1" applyAlignment="1">
      <alignment horizontal="center" vertical="center"/>
    </xf>
    <xf numFmtId="178" fontId="37" fillId="33" borderId="42" xfId="0" applyNumberFormat="1" applyFont="1" applyFill="1" applyBorder="1" applyAlignment="1">
      <alignment horizontal="center" vertical="center" wrapText="1"/>
    </xf>
    <xf numFmtId="178" fontId="37" fillId="33" borderId="87" xfId="0" applyNumberFormat="1" applyFont="1" applyFill="1" applyBorder="1" applyAlignment="1" quotePrefix="1">
      <alignment horizontal="center" vertical="center"/>
    </xf>
    <xf numFmtId="178" fontId="37" fillId="33" borderId="42" xfId="0" applyNumberFormat="1" applyFont="1" applyFill="1" applyBorder="1" applyAlignment="1" quotePrefix="1">
      <alignment horizontal="center" vertical="center"/>
    </xf>
    <xf numFmtId="178" fontId="126" fillId="33" borderId="86" xfId="0" applyNumberFormat="1" applyFont="1" applyFill="1" applyBorder="1" applyAlignment="1">
      <alignment horizontal="center" vertical="center"/>
    </xf>
    <xf numFmtId="0" fontId="11" fillId="0" borderId="10" xfId="62" applyFont="1" applyBorder="1" applyAlignment="1">
      <alignment horizontal="center" vertical="center"/>
      <protection/>
    </xf>
    <xf numFmtId="14" fontId="7" fillId="0" borderId="10" xfId="0" applyNumberFormat="1" applyFont="1" applyBorder="1" applyAlignment="1" quotePrefix="1">
      <alignment horizontal="center" vertical="center" wrapText="1"/>
    </xf>
    <xf numFmtId="0" fontId="6" fillId="0" borderId="13" xfId="0" applyFont="1" applyFill="1" applyBorder="1" applyAlignment="1">
      <alignment horizontal="center" vertical="center"/>
    </xf>
    <xf numFmtId="0" fontId="11" fillId="0" borderId="10" xfId="0" applyFont="1" applyFill="1" applyBorder="1" applyAlignment="1" quotePrefix="1">
      <alignment horizontal="center" vertical="center" wrapText="1"/>
    </xf>
    <xf numFmtId="16" fontId="11" fillId="0" borderId="10" xfId="0" applyNumberFormat="1" applyFont="1" applyFill="1" applyBorder="1" applyAlignment="1" quotePrefix="1">
      <alignment horizontal="center" vertical="center" wrapText="1"/>
    </xf>
    <xf numFmtId="0" fontId="8" fillId="0" borderId="10" xfId="0" applyFont="1" applyBorder="1" applyAlignment="1">
      <alignment vertical="center" wrapText="1"/>
    </xf>
    <xf numFmtId="0" fontId="28" fillId="33" borderId="0" xfId="0" applyFont="1" applyFill="1" applyBorder="1" applyAlignment="1">
      <alignment wrapText="1"/>
    </xf>
    <xf numFmtId="16" fontId="7" fillId="33" borderId="10" xfId="0" applyNumberFormat="1" applyFont="1" applyFill="1" applyBorder="1" applyAlignment="1" quotePrefix="1">
      <alignment horizontal="center" vertical="center" wrapText="1"/>
    </xf>
    <xf numFmtId="0" fontId="0" fillId="33" borderId="14" xfId="0" applyFont="1" applyFill="1" applyBorder="1" applyAlignment="1">
      <alignment vertical="center"/>
    </xf>
    <xf numFmtId="0" fontId="0" fillId="33" borderId="88" xfId="0" applyFont="1" applyFill="1" applyBorder="1" applyAlignment="1">
      <alignment vertical="center"/>
    </xf>
    <xf numFmtId="0" fontId="0" fillId="33" borderId="11" xfId="0" applyFont="1" applyFill="1" applyBorder="1" applyAlignment="1">
      <alignment vertical="center"/>
    </xf>
    <xf numFmtId="0" fontId="8" fillId="0" borderId="14" xfId="0" applyFont="1" applyBorder="1" applyAlignment="1">
      <alignment horizontal="center" vertical="center" wrapText="1"/>
    </xf>
    <xf numFmtId="0" fontId="127" fillId="0" borderId="10" xfId="0" applyFont="1" applyFill="1" applyBorder="1" applyAlignment="1">
      <alignment horizontal="center" vertical="center" wrapText="1"/>
    </xf>
    <xf numFmtId="0" fontId="22" fillId="0" borderId="0" xfId="0" applyFont="1" applyAlignment="1">
      <alignment/>
    </xf>
    <xf numFmtId="0" fontId="47" fillId="0" borderId="0" xfId="0" applyFont="1" applyAlignment="1">
      <alignment/>
    </xf>
    <xf numFmtId="0" fontId="47" fillId="0" borderId="0" xfId="0" applyFont="1" applyFill="1" applyAlignment="1">
      <alignment/>
    </xf>
    <xf numFmtId="0" fontId="47" fillId="0" borderId="0" xfId="0" applyFont="1" applyAlignment="1">
      <alignment/>
    </xf>
    <xf numFmtId="0" fontId="144" fillId="0" borderId="0" xfId="0" applyFont="1" applyFill="1" applyAlignment="1">
      <alignment horizontal="left"/>
    </xf>
    <xf numFmtId="0" fontId="144" fillId="0" borderId="0" xfId="0" applyFont="1" applyFill="1" applyAlignment="1">
      <alignment/>
    </xf>
    <xf numFmtId="0" fontId="100" fillId="0" borderId="0" xfId="0" applyFont="1" applyFill="1" applyAlignment="1">
      <alignment/>
    </xf>
    <xf numFmtId="0" fontId="56" fillId="0" borderId="0" xfId="0" applyFont="1" applyBorder="1" applyAlignment="1">
      <alignment horizontal="center" vertical="top"/>
    </xf>
    <xf numFmtId="0" fontId="57" fillId="0" borderId="0" xfId="0" applyFont="1" applyBorder="1" applyAlignment="1">
      <alignment horizontal="left" vertical="center" wrapText="1"/>
    </xf>
    <xf numFmtId="0" fontId="36" fillId="0" borderId="0" xfId="0" applyFont="1" applyAlignment="1">
      <alignment/>
    </xf>
    <xf numFmtId="0" fontId="57" fillId="0" borderId="0" xfId="0" applyFont="1" applyBorder="1" applyAlignment="1">
      <alignment vertical="center" wrapText="1"/>
    </xf>
    <xf numFmtId="0" fontId="37" fillId="0" borderId="0" xfId="0" applyFont="1" applyAlignment="1">
      <alignment/>
    </xf>
    <xf numFmtId="0" fontId="37" fillId="0" borderId="0" xfId="0" applyFont="1" applyAlignment="1">
      <alignment/>
    </xf>
    <xf numFmtId="0" fontId="36" fillId="0" borderId="0" xfId="0" applyFont="1" applyAlignment="1">
      <alignment/>
    </xf>
    <xf numFmtId="1" fontId="36" fillId="0" borderId="10" xfId="0" applyNumberFormat="1" applyFont="1" applyFill="1" applyBorder="1" applyAlignment="1">
      <alignment horizontal="center" vertical="center" wrapText="1"/>
    </xf>
    <xf numFmtId="0" fontId="36" fillId="33" borderId="65" xfId="0" applyFont="1" applyFill="1" applyBorder="1" applyAlignment="1">
      <alignment vertical="center" wrapText="1"/>
    </xf>
    <xf numFmtId="0" fontId="36" fillId="33" borderId="58" xfId="0" applyFont="1" applyFill="1" applyBorder="1" applyAlignment="1">
      <alignment vertical="center" wrapText="1"/>
    </xf>
    <xf numFmtId="0" fontId="36" fillId="33" borderId="70" xfId="0" applyFont="1" applyFill="1" applyBorder="1" applyAlignment="1">
      <alignment horizontal="left" vertical="center"/>
    </xf>
    <xf numFmtId="0" fontId="36" fillId="33" borderId="70" xfId="0" applyFont="1" applyFill="1" applyBorder="1" applyAlignment="1">
      <alignment horizontal="left" vertical="center" wrapText="1"/>
    </xf>
    <xf numFmtId="0" fontId="36" fillId="33" borderId="55" xfId="0" applyFont="1" applyFill="1" applyBorder="1" applyAlignment="1">
      <alignment wrapText="1"/>
    </xf>
    <xf numFmtId="0" fontId="36" fillId="33" borderId="55" xfId="0" applyFont="1" applyFill="1" applyBorder="1" applyAlignment="1">
      <alignment horizontal="left" vertical="center" wrapText="1"/>
    </xf>
    <xf numFmtId="0" fontId="36" fillId="33" borderId="55" xfId="0" applyFont="1" applyFill="1" applyBorder="1" applyAlignment="1">
      <alignment horizontal="left" vertical="center"/>
    </xf>
    <xf numFmtId="0" fontId="36" fillId="33" borderId="65" xfId="0" applyFont="1" applyFill="1" applyBorder="1" applyAlignment="1">
      <alignment wrapText="1"/>
    </xf>
    <xf numFmtId="0" fontId="36" fillId="33" borderId="65" xfId="0" applyFont="1" applyFill="1" applyBorder="1" applyAlignment="1">
      <alignment horizontal="left" vertical="center" wrapText="1"/>
    </xf>
    <xf numFmtId="0" fontId="36" fillId="33" borderId="16" xfId="0" applyFont="1" applyFill="1" applyBorder="1" applyAlignment="1">
      <alignment horizontal="left"/>
    </xf>
    <xf numFmtId="1" fontId="2" fillId="0" borderId="0" xfId="0" applyNumberFormat="1" applyFont="1" applyFill="1" applyAlignment="1">
      <alignment vertical="top" wrapText="1"/>
    </xf>
    <xf numFmtId="1" fontId="23" fillId="0" borderId="0" xfId="0" applyNumberFormat="1" applyFont="1" applyFill="1" applyAlignment="1">
      <alignment/>
    </xf>
    <xf numFmtId="1" fontId="125" fillId="0" borderId="0" xfId="0" applyNumberFormat="1" applyFont="1" applyFill="1" applyAlignment="1">
      <alignment/>
    </xf>
    <xf numFmtId="1" fontId="24" fillId="0" borderId="23" xfId="0" applyNumberFormat="1" applyFont="1" applyFill="1" applyBorder="1" applyAlignment="1">
      <alignment vertical="center"/>
    </xf>
    <xf numFmtId="1" fontId="27" fillId="0" borderId="25" xfId="0" applyNumberFormat="1" applyFont="1" applyFill="1" applyBorder="1" applyAlignment="1" quotePrefix="1">
      <alignment horizontal="center" vertical="center"/>
    </xf>
    <xf numFmtId="1" fontId="36" fillId="0" borderId="35" xfId="0" applyNumberFormat="1" applyFont="1" applyFill="1" applyBorder="1" applyAlignment="1">
      <alignment horizontal="center" vertical="center" wrapText="1"/>
    </xf>
    <xf numFmtId="1" fontId="36" fillId="0" borderId="48" xfId="0" applyNumberFormat="1" applyFont="1" applyFill="1" applyBorder="1" applyAlignment="1">
      <alignment horizontal="center" vertical="center" wrapText="1"/>
    </xf>
    <xf numFmtId="1" fontId="36" fillId="0" borderId="56" xfId="0" applyNumberFormat="1" applyFont="1" applyFill="1" applyBorder="1" applyAlignment="1">
      <alignment horizontal="center" vertical="center"/>
    </xf>
    <xf numFmtId="1" fontId="41" fillId="0" borderId="0" xfId="0" applyNumberFormat="1" applyFont="1" applyFill="1" applyBorder="1" applyAlignment="1">
      <alignment horizontal="center" vertical="top" wrapText="1"/>
    </xf>
    <xf numFmtId="1" fontId="27" fillId="0" borderId="0" xfId="0" applyNumberFormat="1" applyFont="1" applyFill="1" applyBorder="1" applyAlignment="1">
      <alignment/>
    </xf>
    <xf numFmtId="1" fontId="40" fillId="0" borderId="0" xfId="0" applyNumberFormat="1" applyFont="1" applyFill="1" applyBorder="1" applyAlignment="1">
      <alignment horizontal="center" vertical="top" wrapText="1"/>
    </xf>
    <xf numFmtId="1" fontId="36" fillId="0" borderId="0" xfId="0" applyNumberFormat="1" applyFont="1" applyFill="1" applyBorder="1" applyAlignment="1">
      <alignment horizontal="center" vertical="center"/>
    </xf>
    <xf numFmtId="1" fontId="42" fillId="0" borderId="0" xfId="0" applyNumberFormat="1" applyFont="1" applyFill="1" applyAlignment="1">
      <alignment horizontal="center" vertical="top" wrapText="1"/>
    </xf>
    <xf numFmtId="1" fontId="44" fillId="0" borderId="0" xfId="0" applyNumberFormat="1" applyFont="1" applyFill="1" applyAlignment="1">
      <alignment horizontal="center" vertical="top" wrapText="1"/>
    </xf>
    <xf numFmtId="1" fontId="27" fillId="0" borderId="0" xfId="0" applyNumberFormat="1" applyFont="1" applyFill="1" applyAlignment="1">
      <alignment/>
    </xf>
    <xf numFmtId="1" fontId="27" fillId="0" borderId="0" xfId="0" applyNumberFormat="1" applyFont="1" applyFill="1" applyBorder="1" applyAlignment="1">
      <alignment horizontal="center" vertical="center"/>
    </xf>
    <xf numFmtId="1" fontId="129" fillId="0" borderId="0" xfId="0" applyNumberFormat="1" applyFont="1" applyFill="1" applyAlignment="1">
      <alignment/>
    </xf>
    <xf numFmtId="0" fontId="7" fillId="34" borderId="10" xfId="0" applyFont="1" applyFill="1" applyBorder="1" applyAlignment="1" quotePrefix="1">
      <alignment horizontal="center" vertical="center" wrapText="1"/>
    </xf>
    <xf numFmtId="16" fontId="7" fillId="35" borderId="10" xfId="0" applyNumberFormat="1" applyFont="1" applyFill="1" applyBorder="1" applyAlignment="1" quotePrefix="1">
      <alignment horizontal="center" vertical="center" wrapText="1"/>
    </xf>
    <xf numFmtId="16" fontId="7" fillId="36" borderId="10" xfId="0" applyNumberFormat="1" applyFont="1" applyFill="1" applyBorder="1" applyAlignment="1" quotePrefix="1">
      <alignment horizontal="center" vertical="center" wrapText="1"/>
    </xf>
    <xf numFmtId="0" fontId="11" fillId="36" borderId="10" xfId="62" applyFont="1" applyFill="1" applyBorder="1" applyAlignment="1">
      <alignment horizontal="center" vertical="center"/>
      <protection/>
    </xf>
    <xf numFmtId="0" fontId="18" fillId="0" borderId="0" xfId="0" applyFont="1" applyAlignment="1">
      <alignment horizontal="center"/>
    </xf>
    <xf numFmtId="0" fontId="32" fillId="0" borderId="0" xfId="0" applyFont="1" applyFill="1" applyAlignment="1">
      <alignment/>
    </xf>
    <xf numFmtId="0" fontId="50" fillId="0" borderId="0" xfId="83" applyFont="1" applyBorder="1">
      <alignment/>
      <protection/>
    </xf>
    <xf numFmtId="0" fontId="50" fillId="0" borderId="0" xfId="83" applyFont="1" applyAlignment="1">
      <alignment/>
      <protection/>
    </xf>
    <xf numFmtId="0" fontId="50" fillId="0" borderId="0" xfId="83" applyFont="1" applyFill="1" applyBorder="1" applyAlignment="1">
      <alignment horizontal="center"/>
      <protection/>
    </xf>
    <xf numFmtId="14" fontId="7" fillId="0" borderId="13" xfId="0" applyNumberFormat="1" applyFont="1" applyBorder="1" applyAlignment="1" quotePrefix="1">
      <alignment horizontal="center" vertical="center" wrapText="1"/>
    </xf>
    <xf numFmtId="0" fontId="7" fillId="0" borderId="13" xfId="0" applyFont="1" applyBorder="1" applyAlignment="1" quotePrefix="1">
      <alignment horizontal="center" vertical="center" wrapText="1"/>
    </xf>
    <xf numFmtId="16" fontId="7" fillId="0" borderId="13" xfId="0" applyNumberFormat="1" applyFont="1" applyBorder="1" applyAlignment="1" quotePrefix="1">
      <alignment horizontal="center" vertical="center" wrapText="1"/>
    </xf>
    <xf numFmtId="16" fontId="7" fillId="0" borderId="89" xfId="0" applyNumberFormat="1" applyFont="1" applyBorder="1" applyAlignment="1" quotePrefix="1">
      <alignment horizontal="center" vertical="center" wrapText="1"/>
    </xf>
    <xf numFmtId="1" fontId="7" fillId="0" borderId="90" xfId="0" applyNumberFormat="1" applyFont="1" applyBorder="1" applyAlignment="1" quotePrefix="1">
      <alignment horizontal="center" vertical="center" wrapText="1"/>
    </xf>
    <xf numFmtId="1" fontId="7" fillId="0" borderId="91" xfId="0" applyNumberFormat="1" applyFont="1" applyBorder="1" applyAlignment="1" quotePrefix="1">
      <alignment horizontal="center" vertical="center" wrapText="1"/>
    </xf>
    <xf numFmtId="1" fontId="7" fillId="0" borderId="91" xfId="0" applyNumberFormat="1" applyFont="1" applyFill="1" applyBorder="1" applyAlignment="1">
      <alignment vertical="center" wrapText="1"/>
    </xf>
    <xf numFmtId="1" fontId="7" fillId="0" borderId="91" xfId="0" applyNumberFormat="1" applyFont="1" applyFill="1" applyBorder="1" applyAlignment="1" quotePrefix="1">
      <alignment vertical="center" wrapText="1"/>
    </xf>
    <xf numFmtId="1" fontId="7" fillId="0" borderId="92" xfId="0" applyNumberFormat="1" applyFont="1" applyBorder="1" applyAlignment="1" quotePrefix="1">
      <alignment horizontal="center" vertical="center" wrapText="1"/>
    </xf>
    <xf numFmtId="0" fontId="16" fillId="0" borderId="14" xfId="0" applyFont="1" applyBorder="1" applyAlignment="1">
      <alignment horizontal="center" vertical="center"/>
    </xf>
    <xf numFmtId="0" fontId="0" fillId="33" borderId="78" xfId="0" applyFill="1" applyBorder="1" applyAlignment="1">
      <alignment/>
    </xf>
    <xf numFmtId="0" fontId="133" fillId="33" borderId="78" xfId="0" applyFont="1" applyFill="1" applyBorder="1" applyAlignment="1">
      <alignment vertical="center" wrapText="1"/>
    </xf>
    <xf numFmtId="0" fontId="16" fillId="0" borderId="93" xfId="0" applyFont="1" applyBorder="1" applyAlignment="1">
      <alignment horizontal="center" vertical="center"/>
    </xf>
    <xf numFmtId="0" fontId="61" fillId="0" borderId="0" xfId="0" applyFont="1" applyAlignment="1">
      <alignment/>
    </xf>
    <xf numFmtId="0" fontId="0" fillId="0" borderId="0" xfId="0" applyBorder="1" applyAlignment="1">
      <alignment/>
    </xf>
    <xf numFmtId="0" fontId="31" fillId="0" borderId="0" xfId="0" applyFont="1" applyBorder="1" applyAlignment="1">
      <alignment horizontal="center" vertical="top"/>
    </xf>
    <xf numFmtId="0" fontId="21" fillId="0" borderId="0" xfId="0" applyFont="1" applyBorder="1" applyAlignment="1">
      <alignment horizontal="left" vertical="center" wrapText="1"/>
    </xf>
    <xf numFmtId="0" fontId="62" fillId="0" borderId="0" xfId="0" applyFont="1" applyBorder="1" applyAlignment="1">
      <alignment vertical="center" wrapText="1"/>
    </xf>
    <xf numFmtId="0" fontId="18" fillId="0" borderId="0" xfId="0" applyFont="1" applyAlignment="1">
      <alignment/>
    </xf>
    <xf numFmtId="0" fontId="6" fillId="33" borderId="10" xfId="0" applyFont="1" applyFill="1" applyBorder="1" applyAlignment="1">
      <alignment horizontal="center" vertical="center" wrapText="1"/>
    </xf>
    <xf numFmtId="0" fontId="11" fillId="0" borderId="10" xfId="62" applyFont="1" applyFill="1" applyBorder="1" applyAlignment="1">
      <alignment horizontal="center" vertical="center"/>
      <protection/>
    </xf>
    <xf numFmtId="0" fontId="23" fillId="0"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22" fillId="0" borderId="10" xfId="62" applyFont="1" applyBorder="1" applyAlignment="1">
      <alignment horizontal="center" vertical="center"/>
      <protection/>
    </xf>
    <xf numFmtId="0" fontId="136" fillId="0" borderId="14" xfId="0" applyFont="1" applyFill="1" applyBorder="1" applyAlignment="1">
      <alignment horizontal="center" vertical="center" wrapText="1"/>
    </xf>
    <xf numFmtId="14" fontId="7" fillId="0" borderId="10" xfId="0" applyNumberFormat="1" applyFont="1" applyFill="1" applyBorder="1" applyAlignment="1" quotePrefix="1">
      <alignment horizontal="center" vertical="center" wrapText="1"/>
    </xf>
    <xf numFmtId="16" fontId="7" fillId="0" borderId="94" xfId="0" applyNumberFormat="1" applyFont="1" applyFill="1" applyBorder="1" applyAlignment="1" quotePrefix="1">
      <alignment horizontal="center" vertical="center" wrapText="1"/>
    </xf>
    <xf numFmtId="0" fontId="22" fillId="0" borderId="10" xfId="0" applyFont="1" applyFill="1" applyBorder="1" applyAlignment="1">
      <alignment horizontal="center" vertical="center"/>
    </xf>
    <xf numFmtId="0" fontId="22" fillId="0" borderId="94" xfId="0" applyFont="1" applyFill="1" applyBorder="1" applyAlignment="1">
      <alignment horizontal="center" vertical="center"/>
    </xf>
    <xf numFmtId="0" fontId="6" fillId="0" borderId="23" xfId="0" applyFont="1" applyFill="1" applyBorder="1" applyAlignment="1">
      <alignment horizontal="center" vertical="center"/>
    </xf>
    <xf numFmtId="0" fontId="36" fillId="0" borderId="10" xfId="0" applyFont="1" applyFill="1" applyBorder="1" applyAlignment="1">
      <alignment horizontal="center" vertical="center"/>
    </xf>
    <xf numFmtId="0" fontId="127" fillId="0" borderId="10" xfId="0" applyFont="1" applyFill="1" applyBorder="1" applyAlignment="1">
      <alignment vertical="center" wrapText="1"/>
    </xf>
    <xf numFmtId="0" fontId="36" fillId="33" borderId="10" xfId="0" applyFont="1" applyFill="1" applyBorder="1" applyAlignment="1">
      <alignment vertical="center" wrapText="1"/>
    </xf>
    <xf numFmtId="0" fontId="36" fillId="0" borderId="23" xfId="0" applyFont="1" applyFill="1" applyBorder="1" applyAlignment="1">
      <alignment horizontal="center" vertical="center"/>
    </xf>
    <xf numFmtId="0" fontId="11" fillId="0" borderId="0" xfId="0" applyFont="1" applyFill="1" applyAlignment="1">
      <alignment/>
    </xf>
    <xf numFmtId="0" fontId="0" fillId="0" borderId="0" xfId="0" applyFont="1" applyFill="1" applyAlignment="1">
      <alignment/>
    </xf>
    <xf numFmtId="14" fontId="11" fillId="0" borderId="10" xfId="0" applyNumberFormat="1" applyFont="1" applyFill="1" applyBorder="1" applyAlignment="1" quotePrefix="1">
      <alignment horizontal="center" vertical="center" wrapText="1"/>
    </xf>
    <xf numFmtId="16" fontId="11" fillId="36" borderId="10" xfId="0" applyNumberFormat="1" applyFont="1" applyFill="1" applyBorder="1" applyAlignment="1" quotePrefix="1">
      <alignment horizontal="center" vertical="center" wrapText="1"/>
    </xf>
    <xf numFmtId="0" fontId="133" fillId="33" borderId="10" xfId="0" applyFont="1" applyFill="1" applyBorder="1" applyAlignment="1">
      <alignment vertical="center"/>
    </xf>
    <xf numFmtId="0" fontId="23" fillId="33" borderId="10" xfId="0" applyFont="1" applyFill="1" applyBorder="1" applyAlignment="1">
      <alignment horizontal="center" vertical="center"/>
    </xf>
    <xf numFmtId="0" fontId="133" fillId="0" borderId="10" xfId="0" applyFont="1" applyFill="1" applyBorder="1" applyAlignment="1">
      <alignment horizontal="center" vertical="center" wrapText="1"/>
    </xf>
    <xf numFmtId="0" fontId="49" fillId="0" borderId="0" xfId="0" applyFont="1" applyBorder="1" applyAlignment="1">
      <alignment horizontal="left" vertical="center" wrapText="1"/>
    </xf>
    <xf numFmtId="0" fontId="23" fillId="0" borderId="0" xfId="0" applyFont="1" applyAlignment="1">
      <alignment/>
    </xf>
    <xf numFmtId="0" fontId="49" fillId="0" borderId="0" xfId="0" applyFont="1" applyBorder="1" applyAlignment="1">
      <alignment vertical="center" wrapText="1"/>
    </xf>
    <xf numFmtId="0" fontId="35" fillId="0" borderId="0" xfId="0" applyFont="1" applyAlignment="1">
      <alignment/>
    </xf>
    <xf numFmtId="0" fontId="35" fillId="0" borderId="0" xfId="0" applyFont="1" applyAlignment="1">
      <alignment/>
    </xf>
    <xf numFmtId="0" fontId="0" fillId="0" borderId="0" xfId="0" applyFont="1" applyAlignment="1">
      <alignment/>
    </xf>
    <xf numFmtId="0" fontId="23" fillId="0" borderId="0" xfId="0" applyFont="1" applyFill="1" applyBorder="1" applyAlignment="1">
      <alignment wrapText="1"/>
    </xf>
    <xf numFmtId="1" fontId="23" fillId="0" borderId="0" xfId="0" applyNumberFormat="1" applyFont="1" applyFill="1" applyBorder="1" applyAlignment="1">
      <alignment horizontal="center" wrapText="1"/>
    </xf>
    <xf numFmtId="0" fontId="23" fillId="0" borderId="0" xfId="0" applyFont="1" applyFill="1" applyBorder="1" applyAlignment="1">
      <alignment horizontal="center" wrapText="1"/>
    </xf>
    <xf numFmtId="0" fontId="0" fillId="0" borderId="0" xfId="0" applyFont="1" applyFill="1" applyBorder="1" applyAlignment="1">
      <alignment/>
    </xf>
    <xf numFmtId="16" fontId="11" fillId="0" borderId="94" xfId="0" applyNumberFormat="1" applyFont="1" applyFill="1" applyBorder="1" applyAlignment="1" quotePrefix="1">
      <alignment horizontal="center" vertical="center" wrapText="1"/>
    </xf>
    <xf numFmtId="0" fontId="11" fillId="0" borderId="94" xfId="62" applyFont="1" applyFill="1" applyBorder="1" applyAlignment="1">
      <alignment horizontal="center" vertical="center"/>
      <protection/>
    </xf>
    <xf numFmtId="0" fontId="133" fillId="33" borderId="10" xfId="0" applyFont="1" applyFill="1" applyBorder="1" applyAlignment="1">
      <alignment horizontal="center" vertical="center" wrapText="1"/>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20" fillId="0" borderId="0" xfId="0" applyFont="1" applyAlignment="1">
      <alignment horizontal="center"/>
    </xf>
    <xf numFmtId="0" fontId="16"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7"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52"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54" fillId="0" borderId="0" xfId="0" applyFont="1" applyBorder="1" applyAlignment="1">
      <alignment horizontal="center" vertical="center" wrapText="1"/>
    </xf>
    <xf numFmtId="0" fontId="20" fillId="0" borderId="0" xfId="0" applyFont="1" applyAlignment="1">
      <alignment/>
    </xf>
    <xf numFmtId="16" fontId="7" fillId="34" borderId="10" xfId="0" applyNumberFormat="1" applyFont="1" applyFill="1" applyBorder="1" applyAlignment="1" quotePrefix="1">
      <alignment horizontal="center" vertical="center" wrapText="1"/>
    </xf>
    <xf numFmtId="16" fontId="7" fillId="34" borderId="13" xfId="0" applyNumberFormat="1" applyFont="1" applyFill="1" applyBorder="1" applyAlignment="1" quotePrefix="1">
      <alignment horizontal="center" vertical="center" wrapText="1"/>
    </xf>
    <xf numFmtId="16" fontId="11" fillId="34" borderId="10" xfId="0" applyNumberFormat="1" applyFont="1" applyFill="1" applyBorder="1" applyAlignment="1" quotePrefix="1">
      <alignment horizontal="center" vertical="center" wrapText="1"/>
    </xf>
    <xf numFmtId="16" fontId="7" fillId="37" borderId="10" xfId="0" applyNumberFormat="1" applyFont="1" applyFill="1" applyBorder="1" applyAlignment="1" quotePrefix="1">
      <alignment horizontal="center" vertical="center" wrapText="1"/>
    </xf>
    <xf numFmtId="16" fontId="7" fillId="37" borderId="13" xfId="0" applyNumberFormat="1" applyFont="1" applyFill="1" applyBorder="1" applyAlignment="1" quotePrefix="1">
      <alignment horizontal="center" vertical="center" wrapText="1"/>
    </xf>
    <xf numFmtId="16" fontId="11" fillId="37" borderId="10" xfId="0" applyNumberFormat="1" applyFont="1" applyFill="1" applyBorder="1" applyAlignment="1" quotePrefix="1">
      <alignment horizontal="center" vertical="center" wrapText="1"/>
    </xf>
    <xf numFmtId="0" fontId="10" fillId="0" borderId="0" xfId="0" applyFont="1" applyBorder="1" applyAlignment="1">
      <alignment horizontal="center" vertical="center"/>
    </xf>
    <xf numFmtId="16" fontId="7" fillId="0" borderId="0" xfId="0" applyNumberFormat="1" applyFont="1" applyBorder="1" applyAlignment="1" quotePrefix="1">
      <alignment horizontal="center" vertical="center" wrapText="1"/>
    </xf>
    <xf numFmtId="16" fontId="7" fillId="0" borderId="10" xfId="0" applyNumberFormat="1" applyFont="1" applyBorder="1" applyAlignment="1">
      <alignment horizontal="center" vertical="center" wrapText="1"/>
    </xf>
    <xf numFmtId="16" fontId="7" fillId="0" borderId="14" xfId="0" applyNumberFormat="1" applyFont="1" applyBorder="1" applyAlignment="1" quotePrefix="1">
      <alignment horizontal="center" vertical="center" wrapText="1"/>
    </xf>
    <xf numFmtId="0" fontId="22" fillId="0" borderId="14" xfId="62" applyFont="1" applyBorder="1" applyAlignment="1">
      <alignment horizontal="center" vertical="center"/>
      <protection/>
    </xf>
    <xf numFmtId="16" fontId="7" fillId="0" borderId="94" xfId="0" applyNumberFormat="1" applyFont="1" applyBorder="1" applyAlignment="1">
      <alignment horizontal="center" vertical="center" wrapText="1"/>
    </xf>
    <xf numFmtId="0" fontId="11" fillId="0" borderId="0" xfId="62" applyFont="1" applyBorder="1" applyAlignment="1">
      <alignment horizontal="center" vertical="center"/>
      <protection/>
    </xf>
    <xf numFmtId="0" fontId="8" fillId="38" borderId="0" xfId="0" applyFont="1" applyFill="1" applyBorder="1" applyAlignment="1">
      <alignment horizontal="center" vertical="center" wrapText="1"/>
    </xf>
    <xf numFmtId="0" fontId="10" fillId="0" borderId="0" xfId="0" applyFont="1" applyFill="1" applyBorder="1" applyAlignment="1">
      <alignment horizontal="center" vertical="center"/>
    </xf>
    <xf numFmtId="16" fontId="7"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38" borderId="0" xfId="0" applyFill="1" applyAlignment="1">
      <alignment/>
    </xf>
    <xf numFmtId="0" fontId="8" fillId="38" borderId="0" xfId="0" applyFont="1" applyFill="1" applyBorder="1" applyAlignment="1">
      <alignment horizontal="center" vertical="center"/>
    </xf>
    <xf numFmtId="1" fontId="8" fillId="38" borderId="0" xfId="0" applyNumberFormat="1" applyFont="1" applyFill="1" applyBorder="1" applyAlignment="1">
      <alignment horizontal="center" vertical="center" wrapText="1"/>
    </xf>
    <xf numFmtId="0" fontId="136" fillId="38" borderId="0" xfId="0" applyFont="1" applyFill="1" applyBorder="1" applyAlignment="1">
      <alignment horizontal="center" vertical="center"/>
    </xf>
    <xf numFmtId="0" fontId="21" fillId="38"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2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33" borderId="43" xfId="0" applyFont="1" applyFill="1" applyBorder="1" applyAlignment="1">
      <alignment horizontal="center" vertical="center"/>
    </xf>
    <xf numFmtId="0" fontId="0" fillId="33" borderId="88" xfId="0" applyFill="1" applyBorder="1" applyAlignment="1">
      <alignment vertical="center"/>
    </xf>
    <xf numFmtId="0" fontId="0" fillId="33" borderId="95" xfId="0" applyFill="1" applyBorder="1" applyAlignment="1">
      <alignment vertical="center"/>
    </xf>
    <xf numFmtId="0" fontId="8" fillId="38" borderId="88" xfId="0" applyFont="1" applyFill="1" applyBorder="1" applyAlignment="1">
      <alignment vertical="center" wrapText="1"/>
    </xf>
    <xf numFmtId="0" fontId="8" fillId="38" borderId="11" xfId="0" applyFont="1" applyFill="1" applyBorder="1" applyAlignment="1">
      <alignment vertical="center" wrapText="1"/>
    </xf>
    <xf numFmtId="0" fontId="8" fillId="0" borderId="10" xfId="0" applyFont="1" applyFill="1" applyBorder="1" applyAlignment="1">
      <alignment vertical="center" wrapText="1"/>
    </xf>
    <xf numFmtId="0" fontId="36" fillId="33" borderId="68" xfId="0" applyFont="1" applyFill="1" applyBorder="1" applyAlignment="1">
      <alignment vertical="center" wrapText="1"/>
    </xf>
    <xf numFmtId="0" fontId="36" fillId="33" borderId="68" xfId="0" applyFont="1" applyFill="1" applyBorder="1" applyAlignment="1">
      <alignment horizontal="left" vertical="center" wrapText="1"/>
    </xf>
    <xf numFmtId="3" fontId="24" fillId="0" borderId="11" xfId="0" applyNumberFormat="1" applyFont="1" applyFill="1" applyBorder="1" applyAlignment="1">
      <alignment horizontal="center" vertical="center" textRotation="90" wrapText="1"/>
    </xf>
    <xf numFmtId="3" fontId="24" fillId="0" borderId="74" xfId="0" applyNumberFormat="1" applyFont="1" applyFill="1" applyBorder="1" applyAlignment="1">
      <alignment horizontal="center" vertical="center" textRotation="90" wrapText="1"/>
    </xf>
    <xf numFmtId="0" fontId="25" fillId="0" borderId="0" xfId="0" applyFont="1" applyFill="1" applyAlignment="1">
      <alignment horizontal="center" vertical="top"/>
    </xf>
    <xf numFmtId="0" fontId="3" fillId="0" borderId="0" xfId="0" applyFont="1" applyFill="1" applyAlignment="1">
      <alignment horizontal="center"/>
    </xf>
    <xf numFmtId="0" fontId="26" fillId="0" borderId="0" xfId="0" applyFont="1" applyFill="1" applyBorder="1" applyAlignment="1">
      <alignment horizontal="center"/>
    </xf>
    <xf numFmtId="0" fontId="24" fillId="0" borderId="96" xfId="0" applyFont="1" applyFill="1" applyBorder="1" applyAlignment="1">
      <alignment horizontal="center" vertical="center"/>
    </xf>
    <xf numFmtId="0" fontId="24" fillId="0" borderId="97"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99" xfId="0" applyFont="1" applyFill="1" applyBorder="1" applyAlignment="1">
      <alignment horizontal="center" vertical="center" wrapText="1"/>
    </xf>
    <xf numFmtId="0" fontId="24" fillId="0" borderId="76" xfId="0" applyFont="1" applyFill="1" applyBorder="1" applyAlignment="1">
      <alignment horizontal="center" vertical="center" textRotation="90" wrapText="1"/>
    </xf>
    <xf numFmtId="0" fontId="24" fillId="0" borderId="10" xfId="0" applyFont="1" applyFill="1" applyBorder="1" applyAlignment="1">
      <alignment horizontal="center" vertical="center" textRotation="90" wrapText="1"/>
    </xf>
    <xf numFmtId="0" fontId="24" fillId="0" borderId="23" xfId="0" applyFont="1" applyFill="1" applyBorder="1" applyAlignment="1">
      <alignment horizontal="center" vertical="center" textRotation="90" wrapText="1"/>
    </xf>
    <xf numFmtId="0" fontId="24" fillId="0" borderId="100"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101" xfId="0" applyFont="1" applyFill="1" applyBorder="1" applyAlignment="1">
      <alignment horizontal="center" vertical="center"/>
    </xf>
    <xf numFmtId="3" fontId="24" fillId="0" borderId="100" xfId="0" applyNumberFormat="1" applyFont="1" applyFill="1" applyBorder="1" applyAlignment="1">
      <alignment horizontal="center" vertical="center"/>
    </xf>
    <xf numFmtId="3" fontId="24" fillId="0" borderId="76" xfId="0" applyNumberFormat="1" applyFont="1" applyFill="1" applyBorder="1" applyAlignment="1">
      <alignment horizontal="center" vertical="center"/>
    </xf>
    <xf numFmtId="3" fontId="24" fillId="0" borderId="22" xfId="0" applyNumberFormat="1" applyFont="1" applyFill="1" applyBorder="1" applyAlignment="1">
      <alignment horizontal="center" vertical="center"/>
    </xf>
    <xf numFmtId="0" fontId="24" fillId="0" borderId="14" xfId="0" applyFont="1" applyFill="1" applyBorder="1" applyAlignment="1">
      <alignment horizontal="center" vertical="center" textRotation="90" wrapText="1"/>
    </xf>
    <xf numFmtId="0" fontId="24" fillId="0" borderId="93" xfId="0" applyFont="1" applyFill="1" applyBorder="1" applyAlignment="1">
      <alignment horizontal="center" vertical="center" textRotation="90" wrapText="1"/>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184" fontId="24" fillId="0" borderId="10" xfId="0" applyNumberFormat="1" applyFont="1" applyFill="1" applyBorder="1" applyAlignment="1">
      <alignment horizontal="center" vertical="center" textRotation="90" wrapText="1"/>
    </xf>
    <xf numFmtId="184" fontId="24" fillId="0" borderId="23" xfId="0" applyNumberFormat="1"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38" fillId="0" borderId="23" xfId="0" applyFont="1" applyFill="1" applyBorder="1" applyAlignment="1">
      <alignment horizontal="center" vertical="center" textRotation="90" wrapText="1"/>
    </xf>
    <xf numFmtId="0" fontId="145" fillId="0" borderId="94" xfId="0" applyFont="1" applyFill="1" applyBorder="1" applyAlignment="1">
      <alignment horizontal="center" vertical="center" textRotation="90" wrapText="1"/>
    </xf>
    <xf numFmtId="0" fontId="145" fillId="0" borderId="102" xfId="0" applyFont="1" applyFill="1" applyBorder="1" applyAlignment="1">
      <alignment horizontal="center" vertical="center" textRotation="90" wrapText="1"/>
    </xf>
    <xf numFmtId="3" fontId="24" fillId="0" borderId="10" xfId="0" applyNumberFormat="1" applyFont="1" applyFill="1" applyBorder="1" applyAlignment="1">
      <alignment horizontal="center" vertical="center" textRotation="90" wrapText="1"/>
    </xf>
    <xf numFmtId="3" fontId="24" fillId="0" borderId="23" xfId="0" applyNumberFormat="1" applyFont="1" applyFill="1" applyBorder="1" applyAlignment="1">
      <alignment horizontal="center" vertical="center" textRotation="90" wrapText="1"/>
    </xf>
    <xf numFmtId="3" fontId="24" fillId="0" borderId="13" xfId="0" applyNumberFormat="1" applyFont="1" applyFill="1" applyBorder="1" applyAlignment="1">
      <alignment horizontal="center" vertical="center" textRotation="90" wrapText="1"/>
    </xf>
    <xf numFmtId="3" fontId="24" fillId="0" borderId="99" xfId="0" applyNumberFormat="1" applyFont="1" applyFill="1" applyBorder="1" applyAlignment="1">
      <alignment horizontal="center" vertical="center" textRotation="90" wrapText="1"/>
    </xf>
    <xf numFmtId="3" fontId="36" fillId="0" borderId="10" xfId="0" applyNumberFormat="1" applyFont="1" applyFill="1" applyBorder="1" applyAlignment="1">
      <alignment horizontal="center" vertical="center" textRotation="90" wrapText="1"/>
    </xf>
    <xf numFmtId="3" fontId="145" fillId="0" borderId="14" xfId="0" applyNumberFormat="1" applyFont="1" applyFill="1" applyBorder="1" applyAlignment="1">
      <alignment horizontal="center" vertical="center" textRotation="90" wrapText="1"/>
    </xf>
    <xf numFmtId="3" fontId="145" fillId="0" borderId="93" xfId="0" applyNumberFormat="1" applyFont="1" applyFill="1" applyBorder="1" applyAlignment="1">
      <alignment horizontal="center" vertical="center" textRotation="90" wrapText="1"/>
    </xf>
    <xf numFmtId="3" fontId="24" fillId="0" borderId="97" xfId="0" applyNumberFormat="1" applyFont="1" applyFill="1" applyBorder="1" applyAlignment="1">
      <alignment horizontal="center" vertical="center" textRotation="90" wrapText="1"/>
    </xf>
    <xf numFmtId="3" fontId="24" fillId="0" borderId="98" xfId="0" applyNumberFormat="1" applyFont="1" applyFill="1" applyBorder="1" applyAlignment="1">
      <alignment horizontal="center" vertical="center" textRotation="90" wrapText="1"/>
    </xf>
    <xf numFmtId="3" fontId="36" fillId="0" borderId="23" xfId="0" applyNumberFormat="1" applyFont="1" applyFill="1" applyBorder="1" applyAlignment="1">
      <alignment horizontal="center" vertical="center" textRotation="90" wrapText="1"/>
    </xf>
    <xf numFmtId="3" fontId="145" fillId="0" borderId="94" xfId="0" applyNumberFormat="1" applyFont="1" applyFill="1" applyBorder="1" applyAlignment="1">
      <alignment horizontal="center" vertical="center" textRotation="90" wrapText="1"/>
    </xf>
    <xf numFmtId="3" fontId="145" fillId="0" borderId="102" xfId="0" applyNumberFormat="1" applyFont="1" applyFill="1" applyBorder="1" applyAlignment="1">
      <alignment horizontal="center" vertical="center" textRotation="90" wrapText="1"/>
    </xf>
    <xf numFmtId="3" fontId="36" fillId="0" borderId="97" xfId="0" applyNumberFormat="1" applyFont="1" applyFill="1" applyBorder="1" applyAlignment="1">
      <alignment horizontal="center" vertical="center" textRotation="90" wrapText="1"/>
    </xf>
    <xf numFmtId="3" fontId="36" fillId="0" borderId="98" xfId="0" applyNumberFormat="1" applyFont="1" applyFill="1" applyBorder="1" applyAlignment="1">
      <alignment horizontal="center" vertical="center" textRotation="90" wrapText="1"/>
    </xf>
    <xf numFmtId="1" fontId="146" fillId="0" borderId="10" xfId="0" applyNumberFormat="1" applyFont="1" applyFill="1" applyBorder="1" applyAlignment="1">
      <alignment horizontal="center" vertical="center" textRotation="90" wrapText="1"/>
    </xf>
    <xf numFmtId="1" fontId="146" fillId="0" borderId="23" xfId="0" applyNumberFormat="1" applyFont="1" applyFill="1" applyBorder="1" applyAlignment="1">
      <alignment horizontal="center" vertical="center" textRotation="90" wrapText="1"/>
    </xf>
    <xf numFmtId="0" fontId="41" fillId="0" borderId="56" xfId="0" applyFont="1" applyFill="1" applyBorder="1" applyAlignment="1">
      <alignment horizontal="center"/>
    </xf>
    <xf numFmtId="3" fontId="37" fillId="0" borderId="103" xfId="0" applyNumberFormat="1" applyFont="1" applyFill="1" applyBorder="1" applyAlignment="1">
      <alignment horizontal="center" vertical="center" textRotation="90" wrapText="1"/>
    </xf>
    <xf numFmtId="3" fontId="37" fillId="0" borderId="104" xfId="0" applyNumberFormat="1" applyFont="1" applyFill="1" applyBorder="1" applyAlignment="1">
      <alignment horizontal="center" vertical="center" textRotation="90" wrapText="1"/>
    </xf>
    <xf numFmtId="3" fontId="36" fillId="0" borderId="105" xfId="0" applyNumberFormat="1" applyFont="1" applyFill="1" applyBorder="1" applyAlignment="1">
      <alignment horizontal="center" vertical="center" wrapText="1"/>
    </xf>
    <xf numFmtId="3" fontId="36" fillId="0" borderId="106" xfId="0" applyNumberFormat="1" applyFont="1" applyFill="1" applyBorder="1" applyAlignment="1">
      <alignment horizontal="center" vertical="center" wrapText="1"/>
    </xf>
    <xf numFmtId="0" fontId="36" fillId="0" borderId="103" xfId="0" applyFont="1" applyFill="1" applyBorder="1" applyAlignment="1">
      <alignment horizontal="center" vertical="center" textRotation="90"/>
    </xf>
    <xf numFmtId="0" fontId="36" fillId="0" borderId="107" xfId="0" applyFont="1" applyFill="1" applyBorder="1" applyAlignment="1">
      <alignment horizontal="center" vertical="center" textRotation="90"/>
    </xf>
    <xf numFmtId="0" fontId="36" fillId="0" borderId="108" xfId="0" applyFont="1" applyFill="1" applyBorder="1" applyAlignment="1">
      <alignment horizontal="center" vertical="center" textRotation="90"/>
    </xf>
    <xf numFmtId="3" fontId="36" fillId="0" borderId="96" xfId="0" applyNumberFormat="1" applyFont="1" applyFill="1" applyBorder="1" applyAlignment="1">
      <alignment horizontal="center" vertical="center" wrapText="1"/>
    </xf>
    <xf numFmtId="3" fontId="36" fillId="0" borderId="76" xfId="0" applyNumberFormat="1" applyFont="1" applyFill="1" applyBorder="1" applyAlignment="1">
      <alignment horizontal="center" vertical="center" wrapText="1"/>
    </xf>
    <xf numFmtId="3" fontId="36" fillId="0" borderId="101" xfId="0" applyNumberFormat="1" applyFont="1" applyFill="1" applyBorder="1" applyAlignment="1">
      <alignment horizontal="center" vertical="center" wrapText="1"/>
    </xf>
    <xf numFmtId="0" fontId="44" fillId="0" borderId="0" xfId="0" applyFont="1" applyFill="1" applyAlignment="1">
      <alignment horizontal="center"/>
    </xf>
    <xf numFmtId="178" fontId="37" fillId="33" borderId="65" xfId="0" applyNumberFormat="1" applyFont="1" applyFill="1" applyBorder="1" applyAlignment="1">
      <alignment horizontal="center" vertical="center" wrapText="1"/>
    </xf>
    <xf numFmtId="178" fontId="37" fillId="33" borderId="55" xfId="0" applyNumberFormat="1" applyFont="1" applyFill="1" applyBorder="1" applyAlignment="1" quotePrefix="1">
      <alignment horizontal="center" vertical="center" wrapText="1"/>
    </xf>
    <xf numFmtId="178" fontId="37" fillId="33" borderId="68" xfId="0" applyNumberFormat="1" applyFont="1" applyFill="1" applyBorder="1" applyAlignment="1" quotePrefix="1">
      <alignment horizontal="center"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center"/>
    </xf>
    <xf numFmtId="0" fontId="40" fillId="0" borderId="0" xfId="0" applyFont="1" applyFill="1" applyBorder="1" applyAlignment="1">
      <alignment horizontal="center" vertical="top" wrapText="1"/>
    </xf>
    <xf numFmtId="3" fontId="28" fillId="0" borderId="0" xfId="0" applyNumberFormat="1" applyFont="1" applyFill="1" applyBorder="1" applyAlignment="1">
      <alignment horizontal="center"/>
    </xf>
    <xf numFmtId="0" fontId="8" fillId="0" borderId="0" xfId="0" applyFont="1" applyAlignment="1">
      <alignment horizontal="center"/>
    </xf>
    <xf numFmtId="0" fontId="6" fillId="0" borderId="109"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 fillId="0" borderId="112"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16"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20" fillId="0" borderId="0" xfId="0" applyFont="1" applyAlignment="1">
      <alignment horizontal="center"/>
    </xf>
    <xf numFmtId="0" fontId="10" fillId="0" borderId="76" xfId="0" applyFont="1" applyFill="1" applyBorder="1" applyAlignment="1">
      <alignment horizontal="center" vertical="center"/>
    </xf>
    <xf numFmtId="0" fontId="10" fillId="0" borderId="101" xfId="0" applyFont="1" applyFill="1" applyBorder="1" applyAlignment="1">
      <alignment horizontal="center" vertical="center"/>
    </xf>
    <xf numFmtId="0" fontId="6" fillId="33" borderId="10" xfId="0" applyFont="1" applyFill="1" applyBorder="1" applyAlignment="1">
      <alignment horizontal="center" vertical="center" wrapText="1"/>
    </xf>
    <xf numFmtId="0" fontId="147" fillId="0" borderId="10" xfId="0" applyFont="1" applyFill="1" applyBorder="1" applyAlignment="1">
      <alignment horizontal="center" vertical="center" wrapText="1"/>
    </xf>
    <xf numFmtId="0" fontId="19" fillId="0" borderId="0" xfId="0" applyFont="1" applyFill="1" applyAlignment="1">
      <alignment horizontal="center"/>
    </xf>
    <xf numFmtId="0" fontId="11" fillId="0" borderId="97" xfId="62" applyFont="1" applyFill="1" applyBorder="1" applyAlignment="1">
      <alignment horizontal="center" vertical="center"/>
      <protection/>
    </xf>
    <xf numFmtId="0" fontId="11" fillId="0" borderId="10" xfId="62" applyFont="1" applyFill="1" applyBorder="1" applyAlignment="1">
      <alignment horizontal="center" vertical="center"/>
      <protection/>
    </xf>
    <xf numFmtId="0" fontId="6" fillId="0" borderId="97" xfId="0" applyFont="1" applyFill="1" applyBorder="1" applyAlignment="1">
      <alignment horizontal="center" vertical="center"/>
    </xf>
    <xf numFmtId="0" fontId="6" fillId="0" borderId="0" xfId="83" applyFont="1" applyBorder="1" applyAlignment="1">
      <alignment horizontal="center"/>
      <protection/>
    </xf>
    <xf numFmtId="0" fontId="11" fillId="0" borderId="96" xfId="62" applyFont="1" applyFill="1" applyBorder="1" applyAlignment="1">
      <alignment horizontal="center" vertical="center"/>
      <protection/>
    </xf>
    <xf numFmtId="0" fontId="11" fillId="0" borderId="76" xfId="62" applyFont="1" applyFill="1" applyBorder="1" applyAlignment="1">
      <alignment horizontal="center" vertical="center"/>
      <protection/>
    </xf>
    <xf numFmtId="0" fontId="0" fillId="0" borderId="10" xfId="0" applyBorder="1" applyAlignment="1">
      <alignment/>
    </xf>
    <xf numFmtId="0" fontId="6" fillId="33" borderId="23" xfId="0" applyFont="1" applyFill="1" applyBorder="1" applyAlignment="1">
      <alignment horizontal="center" vertical="center" wrapText="1"/>
    </xf>
    <xf numFmtId="0" fontId="6" fillId="0" borderId="98" xfId="0" applyFont="1" applyFill="1" applyBorder="1" applyAlignment="1">
      <alignment horizontal="center" vertical="center"/>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11" fillId="0" borderId="14" xfId="62" applyFont="1" applyFill="1" applyBorder="1" applyAlignment="1">
      <alignment horizontal="center" vertical="center"/>
      <protection/>
    </xf>
    <xf numFmtId="0" fontId="11" fillId="0" borderId="11" xfId="62" applyFont="1" applyFill="1" applyBorder="1" applyAlignment="1">
      <alignment horizontal="center" vertical="center"/>
      <protection/>
    </xf>
    <xf numFmtId="0" fontId="10" fillId="0" borderId="14"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112" xfId="83" applyFont="1" applyBorder="1" applyAlignment="1">
      <alignment horizontal="center"/>
      <protection/>
    </xf>
    <xf numFmtId="0" fontId="6" fillId="0" borderId="14" xfId="0" applyFont="1" applyFill="1" applyBorder="1" applyAlignment="1">
      <alignment horizontal="center" wrapText="1"/>
    </xf>
    <xf numFmtId="0" fontId="6" fillId="0" borderId="88" xfId="0" applyFont="1" applyFill="1" applyBorder="1" applyAlignment="1">
      <alignment horizontal="center" wrapText="1"/>
    </xf>
    <xf numFmtId="0" fontId="6" fillId="0" borderId="11" xfId="0" applyFont="1" applyFill="1" applyBorder="1" applyAlignment="1">
      <alignment horizontal="center" wrapText="1"/>
    </xf>
    <xf numFmtId="0" fontId="6" fillId="0" borderId="13" xfId="0" applyFont="1" applyFill="1" applyBorder="1" applyAlignment="1">
      <alignment horizontal="center" vertical="center"/>
    </xf>
    <xf numFmtId="0" fontId="6" fillId="0" borderId="43" xfId="0" applyFont="1" applyFill="1" applyBorder="1" applyAlignment="1">
      <alignment horizontal="center" vertical="center"/>
    </xf>
    <xf numFmtId="0" fontId="32" fillId="0" borderId="109"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112" xfId="0" applyFont="1" applyFill="1" applyBorder="1" applyAlignment="1">
      <alignment horizontal="center" vertical="center"/>
    </xf>
    <xf numFmtId="0" fontId="32" fillId="0" borderId="113" xfId="0" applyFont="1" applyFill="1" applyBorder="1" applyAlignment="1">
      <alignment horizontal="center" vertical="center"/>
    </xf>
    <xf numFmtId="1" fontId="6" fillId="33" borderId="14" xfId="0" applyNumberFormat="1" applyFont="1" applyFill="1" applyBorder="1" applyAlignment="1">
      <alignment horizontal="center" vertical="center" wrapText="1"/>
    </xf>
    <xf numFmtId="1" fontId="6" fillId="33" borderId="88"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18" fillId="0" borderId="0" xfId="0" applyFont="1" applyFill="1" applyAlignment="1">
      <alignment horizontal="center"/>
    </xf>
    <xf numFmtId="1" fontId="147" fillId="0" borderId="14" xfId="0" applyNumberFormat="1" applyFont="1" applyFill="1" applyBorder="1" applyAlignment="1">
      <alignment horizontal="center" vertical="center" wrapText="1"/>
    </xf>
    <xf numFmtId="1" fontId="147" fillId="0" borderId="88" xfId="0" applyNumberFormat="1" applyFont="1" applyFill="1" applyBorder="1" applyAlignment="1">
      <alignment horizontal="center" vertical="center" wrapText="1"/>
    </xf>
    <xf numFmtId="1" fontId="147" fillId="0" borderId="11" xfId="0" applyNumberFormat="1" applyFont="1" applyFill="1" applyBorder="1" applyAlignment="1">
      <alignment horizontal="center" vertical="center" wrapText="1"/>
    </xf>
    <xf numFmtId="1" fontId="6" fillId="33" borderId="109" xfId="0" applyNumberFormat="1" applyFont="1" applyFill="1" applyBorder="1" applyAlignment="1">
      <alignment horizontal="center" vertical="center" wrapText="1"/>
    </xf>
    <xf numFmtId="1" fontId="6" fillId="33" borderId="110" xfId="0" applyNumberFormat="1"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1" fontId="6" fillId="33" borderId="111" xfId="0" applyNumberFormat="1" applyFont="1" applyFill="1" applyBorder="1" applyAlignment="1">
      <alignment horizontal="center" vertical="center" wrapText="1"/>
    </xf>
    <xf numFmtId="1" fontId="6" fillId="33" borderId="112" xfId="0" applyNumberFormat="1" applyFont="1" applyFill="1" applyBorder="1" applyAlignment="1">
      <alignment horizontal="center" vertical="center" wrapText="1"/>
    </xf>
    <xf numFmtId="1" fontId="6" fillId="33" borderId="113" xfId="0" applyNumberFormat="1" applyFont="1" applyFill="1" applyBorder="1" applyAlignment="1">
      <alignment horizontal="center" vertical="center" wrapText="1"/>
    </xf>
    <xf numFmtId="1" fontId="147" fillId="0" borderId="109" xfId="0" applyNumberFormat="1" applyFont="1" applyFill="1" applyBorder="1" applyAlignment="1">
      <alignment horizontal="center" vertical="center" wrapText="1"/>
    </xf>
    <xf numFmtId="1" fontId="147" fillId="0" borderId="110" xfId="0" applyNumberFormat="1" applyFont="1" applyFill="1" applyBorder="1" applyAlignment="1">
      <alignment horizontal="center" vertical="center" wrapText="1"/>
    </xf>
    <xf numFmtId="1" fontId="147" fillId="0" borderId="12" xfId="0" applyNumberFormat="1" applyFont="1" applyFill="1" applyBorder="1" applyAlignment="1">
      <alignment horizontal="center" vertical="center" wrapText="1"/>
    </xf>
    <xf numFmtId="1" fontId="147" fillId="0" borderId="111" xfId="0" applyNumberFormat="1" applyFont="1" applyFill="1" applyBorder="1" applyAlignment="1">
      <alignment horizontal="center" vertical="center" wrapText="1"/>
    </xf>
    <xf numFmtId="1" fontId="147" fillId="0" borderId="112" xfId="0" applyNumberFormat="1" applyFont="1" applyFill="1" applyBorder="1" applyAlignment="1">
      <alignment horizontal="center" vertical="center" wrapText="1"/>
    </xf>
    <xf numFmtId="1" fontId="147" fillId="0" borderId="113" xfId="0" applyNumberFormat="1" applyFont="1" applyFill="1" applyBorder="1" applyAlignment="1">
      <alignment horizontal="center" vertical="center" wrapText="1"/>
    </xf>
    <xf numFmtId="0" fontId="11" fillId="0" borderId="13" xfId="62" applyFont="1" applyFill="1" applyBorder="1" applyAlignment="1">
      <alignment horizontal="center" vertical="center"/>
      <protection/>
    </xf>
    <xf numFmtId="1" fontId="6" fillId="0" borderId="14" xfId="0" applyNumberFormat="1" applyFont="1" applyFill="1" applyBorder="1" applyAlignment="1">
      <alignment horizontal="center" vertical="center" wrapText="1"/>
    </xf>
    <xf numFmtId="1" fontId="6" fillId="0" borderId="88"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124" fillId="0" borderId="14" xfId="0" applyFont="1" applyFill="1" applyBorder="1" applyAlignment="1">
      <alignment horizontal="center" vertical="center"/>
    </xf>
    <xf numFmtId="0" fontId="124" fillId="0" borderId="88" xfId="0" applyFont="1" applyFill="1" applyBorder="1" applyAlignment="1">
      <alignment horizontal="center" vertical="center"/>
    </xf>
    <xf numFmtId="0" fontId="124" fillId="0" borderId="11" xfId="0" applyFont="1" applyFill="1" applyBorder="1" applyAlignment="1">
      <alignment horizontal="center" vertical="center"/>
    </xf>
    <xf numFmtId="0" fontId="124" fillId="38" borderId="14" xfId="0" applyFont="1" applyFill="1" applyBorder="1" applyAlignment="1">
      <alignment horizontal="center" vertical="center" wrapText="1"/>
    </xf>
    <xf numFmtId="0" fontId="124" fillId="38" borderId="88" xfId="0" applyFont="1" applyFill="1" applyBorder="1" applyAlignment="1">
      <alignment horizontal="center" vertical="center" wrapText="1"/>
    </xf>
    <xf numFmtId="0" fontId="124" fillId="38" borderId="11" xfId="0" applyFont="1" applyFill="1" applyBorder="1" applyAlignment="1">
      <alignment horizontal="center" vertical="center" wrapText="1"/>
    </xf>
    <xf numFmtId="0" fontId="0" fillId="33" borderId="88" xfId="0" applyFill="1" applyBorder="1" applyAlignment="1">
      <alignment horizontal="center" vertical="center"/>
    </xf>
    <xf numFmtId="0" fontId="0" fillId="33" borderId="95" xfId="0" applyFill="1" applyBorder="1" applyAlignment="1">
      <alignment horizontal="center" vertical="center"/>
    </xf>
    <xf numFmtId="0" fontId="0" fillId="33" borderId="10"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48" fillId="38" borderId="14" xfId="0" applyFont="1" applyFill="1" applyBorder="1" applyAlignment="1">
      <alignment horizontal="center" vertical="center"/>
    </xf>
    <xf numFmtId="0" fontId="148" fillId="38" borderId="88" xfId="0" applyFont="1" applyFill="1" applyBorder="1" applyAlignment="1">
      <alignment horizontal="center" vertical="center"/>
    </xf>
    <xf numFmtId="0" fontId="148" fillId="38" borderId="11"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09"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113" xfId="0" applyFont="1" applyFill="1" applyBorder="1" applyAlignment="1">
      <alignment horizontal="center" vertical="center"/>
    </xf>
    <xf numFmtId="0" fontId="6" fillId="0" borderId="0" xfId="0" applyFont="1" applyAlignment="1">
      <alignment horizontal="center"/>
    </xf>
    <xf numFmtId="1" fontId="6" fillId="33" borderId="10" xfId="0" applyNumberFormat="1" applyFont="1" applyFill="1" applyBorder="1" applyAlignment="1">
      <alignment horizontal="center" vertical="center" wrapText="1"/>
    </xf>
    <xf numFmtId="1" fontId="6" fillId="33" borderId="114" xfId="0" applyNumberFormat="1" applyFont="1" applyFill="1" applyBorder="1" applyAlignment="1">
      <alignment horizontal="center" vertical="center" wrapText="1"/>
    </xf>
    <xf numFmtId="1" fontId="6" fillId="33" borderId="79" xfId="0" applyNumberFormat="1" applyFont="1" applyFill="1" applyBorder="1" applyAlignment="1">
      <alignment horizontal="center" vertical="center" wrapText="1"/>
    </xf>
    <xf numFmtId="1" fontId="6" fillId="33" borderId="115" xfId="0" applyNumberFormat="1" applyFont="1" applyFill="1" applyBorder="1" applyAlignment="1">
      <alignment horizontal="center" vertical="center" wrapText="1"/>
    </xf>
    <xf numFmtId="0" fontId="147" fillId="0" borderId="79"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79" xfId="0" applyFill="1" applyBorder="1" applyAlignment="1">
      <alignment horizontal="center" vertical="center"/>
    </xf>
    <xf numFmtId="0" fontId="0" fillId="33" borderId="10" xfId="0" applyFill="1" applyBorder="1" applyAlignment="1">
      <alignment horizontal="center" vertical="center"/>
    </xf>
    <xf numFmtId="0" fontId="0" fillId="33" borderId="14" xfId="0" applyFont="1" applyFill="1" applyBorder="1" applyAlignment="1">
      <alignment horizontal="center" vertical="center"/>
    </xf>
    <xf numFmtId="0" fontId="11" fillId="0" borderId="14" xfId="62"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88" xfId="0" applyFont="1" applyBorder="1" applyAlignment="1">
      <alignment horizontal="center" vertical="center"/>
    </xf>
    <xf numFmtId="0" fontId="10" fillId="0" borderId="11" xfId="0" applyFont="1" applyBorder="1" applyAlignment="1">
      <alignment horizontal="center" vertical="center"/>
    </xf>
    <xf numFmtId="0" fontId="0" fillId="33" borderId="91" xfId="0" applyFont="1" applyFill="1" applyBorder="1" applyAlignment="1">
      <alignment horizontal="center" vertical="center"/>
    </xf>
    <xf numFmtId="0" fontId="0" fillId="33" borderId="91" xfId="0" applyFill="1" applyBorder="1" applyAlignment="1">
      <alignment horizontal="center" vertical="center"/>
    </xf>
    <xf numFmtId="0" fontId="0" fillId="33" borderId="116" xfId="0" applyFill="1" applyBorder="1" applyAlignment="1">
      <alignment horizontal="center" vertical="center"/>
    </xf>
    <xf numFmtId="0" fontId="124" fillId="0" borderId="117" xfId="0" applyFont="1" applyBorder="1" applyAlignment="1">
      <alignment horizontal="center" vertical="center"/>
    </xf>
    <xf numFmtId="0" fontId="124" fillId="0" borderId="88" xfId="0" applyFont="1" applyBorder="1" applyAlignment="1">
      <alignment horizontal="center" vertical="center"/>
    </xf>
    <xf numFmtId="0" fontId="124" fillId="0" borderId="10" xfId="0" applyFont="1" applyBorder="1" applyAlignment="1">
      <alignment horizontal="center" vertical="center"/>
    </xf>
    <xf numFmtId="1" fontId="6" fillId="0" borderId="78"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78"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10" xfId="0" applyFont="1" applyFill="1" applyBorder="1" applyAlignment="1">
      <alignment horizontal="left" vertical="center"/>
    </xf>
    <xf numFmtId="0" fontId="124" fillId="0" borderId="109" xfId="0" applyFont="1" applyBorder="1" applyAlignment="1">
      <alignment horizontal="center" vertical="center" wrapText="1"/>
    </xf>
    <xf numFmtId="0" fontId="124" fillId="0" borderId="110" xfId="0" applyFont="1" applyBorder="1" applyAlignment="1">
      <alignment horizontal="center" vertical="center" wrapText="1"/>
    </xf>
    <xf numFmtId="0" fontId="124" fillId="0" borderId="118" xfId="0" applyFont="1" applyBorder="1" applyAlignment="1">
      <alignment horizontal="center" vertical="center" wrapText="1"/>
    </xf>
    <xf numFmtId="0" fontId="124" fillId="0" borderId="111" xfId="0" applyFont="1" applyBorder="1" applyAlignment="1">
      <alignment horizontal="center" vertical="center" wrapText="1"/>
    </xf>
    <xf numFmtId="0" fontId="124" fillId="0" borderId="112" xfId="0" applyFont="1" applyBorder="1" applyAlignment="1">
      <alignment horizontal="center" vertical="center" wrapText="1"/>
    </xf>
    <xf numFmtId="0" fontId="124" fillId="0" borderId="119" xfId="0" applyFont="1" applyBorder="1" applyAlignment="1">
      <alignment horizontal="center" vertical="center" wrapText="1"/>
    </xf>
    <xf numFmtId="0" fontId="6" fillId="0" borderId="79" xfId="0" applyFont="1" applyFill="1" applyBorder="1" applyAlignment="1">
      <alignment horizontal="center" vertical="center" wrapText="1"/>
    </xf>
    <xf numFmtId="0" fontId="11" fillId="0" borderId="13" xfId="62" applyFont="1" applyBorder="1" applyAlignment="1">
      <alignment horizontal="center" vertical="center"/>
      <protection/>
    </xf>
    <xf numFmtId="0" fontId="0" fillId="0" borderId="14" xfId="0" applyFont="1" applyBorder="1" applyAlignment="1">
      <alignment horizontal="center" vertical="center"/>
    </xf>
    <xf numFmtId="0" fontId="0" fillId="0" borderId="88" xfId="0" applyFont="1" applyBorder="1" applyAlignment="1">
      <alignment horizontal="center" vertical="center"/>
    </xf>
    <xf numFmtId="0" fontId="0" fillId="0" borderId="11" xfId="0" applyFont="1" applyBorder="1" applyAlignment="1">
      <alignment horizontal="center" vertical="center"/>
    </xf>
    <xf numFmtId="0" fontId="0" fillId="33" borderId="120"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4" xfId="0" applyFill="1" applyBorder="1" applyAlignment="1">
      <alignment horizontal="center" vertical="center"/>
    </xf>
    <xf numFmtId="0" fontId="0" fillId="0" borderId="14" xfId="0" applyFont="1" applyBorder="1" applyAlignment="1">
      <alignment horizontal="center" vertical="center" wrapText="1"/>
    </xf>
    <xf numFmtId="0" fontId="0" fillId="0" borderId="88" xfId="0" applyBorder="1" applyAlignment="1">
      <alignment horizontal="center" vertical="center" wrapText="1"/>
    </xf>
    <xf numFmtId="0" fontId="0" fillId="0" borderId="11" xfId="0" applyBorder="1" applyAlignment="1">
      <alignment horizontal="center" vertical="center" wrapText="1"/>
    </xf>
    <xf numFmtId="0" fontId="0" fillId="33" borderId="90" xfId="0" applyFont="1" applyFill="1" applyBorder="1" applyAlignment="1">
      <alignment horizontal="center" vertical="center"/>
    </xf>
    <xf numFmtId="1" fontId="6" fillId="33" borderId="78" xfId="0" applyNumberFormat="1" applyFont="1" applyFill="1" applyBorder="1" applyAlignment="1">
      <alignment horizontal="center" vertical="center" wrapText="1"/>
    </xf>
    <xf numFmtId="1" fontId="6" fillId="33" borderId="121" xfId="0" applyNumberFormat="1" applyFont="1" applyFill="1" applyBorder="1" applyAlignment="1">
      <alignment horizontal="center" vertical="center" wrapText="1"/>
    </xf>
    <xf numFmtId="0" fontId="0" fillId="0" borderId="117" xfId="0" applyFont="1" applyBorder="1" applyAlignment="1">
      <alignment horizontal="center" vertical="center" wrapText="1"/>
    </xf>
    <xf numFmtId="0" fontId="0" fillId="33" borderId="11" xfId="0" applyFont="1" applyFill="1" applyBorder="1" applyAlignment="1">
      <alignment horizontal="center" vertical="center"/>
    </xf>
    <xf numFmtId="0" fontId="11" fillId="0" borderId="10" xfId="62" applyFont="1" applyBorder="1" applyAlignment="1">
      <alignment horizontal="center" vertical="center"/>
      <protection/>
    </xf>
    <xf numFmtId="0" fontId="149" fillId="0" borderId="10" xfId="0" applyFont="1" applyFill="1" applyBorder="1" applyAlignment="1">
      <alignment horizontal="center" vertical="center" wrapText="1"/>
    </xf>
    <xf numFmtId="0" fontId="149" fillId="0" borderId="23" xfId="0" applyFont="1" applyFill="1" applyBorder="1" applyAlignment="1">
      <alignment horizontal="center" vertical="center" wrapText="1"/>
    </xf>
    <xf numFmtId="0" fontId="149" fillId="0" borderId="94" xfId="0" applyFont="1" applyFill="1" applyBorder="1" applyAlignment="1">
      <alignment horizontal="center" vertical="center" wrapText="1"/>
    </xf>
    <xf numFmtId="0" fontId="149" fillId="0" borderId="102" xfId="0" applyFont="1" applyFill="1" applyBorder="1" applyAlignment="1">
      <alignment horizontal="center" vertical="center" wrapText="1"/>
    </xf>
    <xf numFmtId="0" fontId="137" fillId="0" borderId="0" xfId="0" applyFont="1" applyAlignment="1">
      <alignment horizontal="center"/>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33" fillId="0" borderId="117" xfId="0" applyFont="1" applyFill="1" applyBorder="1" applyAlignment="1">
      <alignment horizontal="center" vertical="center" wrapText="1"/>
    </xf>
    <xf numFmtId="0" fontId="133" fillId="0" borderId="88" xfId="0" applyFont="1" applyFill="1" applyBorder="1" applyAlignment="1">
      <alignment horizontal="center" vertical="center" wrapText="1"/>
    </xf>
    <xf numFmtId="0" fontId="133" fillId="0" borderId="12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16" fillId="0" borderId="47" xfId="0" applyFont="1" applyBorder="1" applyAlignment="1">
      <alignment horizontal="center" vertical="center"/>
    </xf>
    <xf numFmtId="1" fontId="23" fillId="33" borderId="125" xfId="0" applyNumberFormat="1" applyFont="1" applyFill="1" applyBorder="1" applyAlignment="1">
      <alignment horizontal="center" vertical="center" wrapText="1" shrinkToFit="1"/>
    </xf>
    <xf numFmtId="1" fontId="23" fillId="33" borderId="126" xfId="0" applyNumberFormat="1" applyFont="1" applyFill="1" applyBorder="1" applyAlignment="1">
      <alignment horizontal="center" vertical="center" wrapText="1" shrinkToFit="1"/>
    </xf>
    <xf numFmtId="0" fontId="36" fillId="0" borderId="22" xfId="0" applyFont="1" applyFill="1" applyBorder="1" applyAlignment="1">
      <alignment horizontal="center" vertical="center"/>
    </xf>
    <xf numFmtId="0" fontId="36" fillId="0" borderId="106" xfId="0" applyFont="1" applyFill="1" applyBorder="1" applyAlignment="1">
      <alignment horizontal="center" vertical="center"/>
    </xf>
    <xf numFmtId="0" fontId="36" fillId="0" borderId="100" xfId="0" applyFont="1" applyFill="1" applyBorder="1" applyAlignment="1">
      <alignment horizontal="center" vertical="center"/>
    </xf>
    <xf numFmtId="0" fontId="36" fillId="0" borderId="127" xfId="0" applyFont="1" applyFill="1" applyBorder="1" applyAlignment="1">
      <alignment horizontal="center" vertical="center"/>
    </xf>
    <xf numFmtId="1" fontId="16" fillId="0" borderId="128" xfId="0" applyNumberFormat="1" applyFont="1" applyBorder="1" applyAlignment="1">
      <alignment horizontal="center" vertical="top" wrapText="1"/>
    </xf>
    <xf numFmtId="1" fontId="16" fillId="0" borderId="88" xfId="0" applyNumberFormat="1" applyFont="1" applyBorder="1" applyAlignment="1">
      <alignment horizontal="center" vertical="top" wrapText="1"/>
    </xf>
    <xf numFmtId="1" fontId="133" fillId="0" borderId="117" xfId="0" applyNumberFormat="1" applyFont="1" applyFill="1" applyBorder="1" applyAlignment="1">
      <alignment horizontal="center" vertical="center" wrapText="1" shrinkToFit="1"/>
    </xf>
    <xf numFmtId="1" fontId="133" fillId="0" borderId="88" xfId="0" applyNumberFormat="1" applyFont="1" applyFill="1" applyBorder="1" applyAlignment="1">
      <alignment horizontal="center" vertical="center" wrapText="1" shrinkToFit="1"/>
    </xf>
    <xf numFmtId="1" fontId="133" fillId="0" borderId="124" xfId="0" applyNumberFormat="1" applyFont="1" applyFill="1" applyBorder="1" applyAlignment="1">
      <alignment horizontal="center" vertical="center" wrapText="1" shrinkToFit="1"/>
    </xf>
    <xf numFmtId="1" fontId="23" fillId="0" borderId="10" xfId="0" applyNumberFormat="1" applyFont="1" applyFill="1" applyBorder="1" applyAlignment="1">
      <alignment horizontal="center" vertical="center" wrapText="1" shrinkToFit="1"/>
    </xf>
    <xf numFmtId="1" fontId="23" fillId="0" borderId="88" xfId="0" applyNumberFormat="1" applyFont="1" applyFill="1" applyBorder="1" applyAlignment="1">
      <alignment horizontal="center" vertical="center" wrapText="1" shrinkToFit="1"/>
    </xf>
    <xf numFmtId="1" fontId="23" fillId="0" borderId="124" xfId="0" applyNumberFormat="1" applyFont="1" applyFill="1" applyBorder="1" applyAlignment="1">
      <alignment horizontal="center" vertical="center" wrapText="1" shrinkToFit="1"/>
    </xf>
    <xf numFmtId="0" fontId="0" fillId="33" borderId="109" xfId="0" applyFont="1" applyFill="1" applyBorder="1" applyAlignment="1">
      <alignment horizontal="center" vertical="center"/>
    </xf>
    <xf numFmtId="0" fontId="0" fillId="33" borderId="110" xfId="0" applyFill="1" applyBorder="1" applyAlignment="1">
      <alignment horizontal="center" vertical="center"/>
    </xf>
    <xf numFmtId="0" fontId="0" fillId="33" borderId="129" xfId="0" applyFill="1" applyBorder="1" applyAlignment="1">
      <alignment horizontal="center" vertical="center"/>
    </xf>
    <xf numFmtId="0" fontId="0" fillId="33" borderId="130" xfId="0" applyFill="1" applyBorder="1" applyAlignment="1">
      <alignment horizontal="center" vertical="center"/>
    </xf>
    <xf numFmtId="0" fontId="58" fillId="0" borderId="0" xfId="0" applyFont="1" applyFill="1" applyAlignment="1">
      <alignment horizontal="left" vertical="top" wrapText="1"/>
    </xf>
    <xf numFmtId="0" fontId="59" fillId="0" borderId="0" xfId="83" applyFont="1" applyBorder="1" applyAlignment="1">
      <alignment horizontal="center"/>
      <protection/>
    </xf>
    <xf numFmtId="0" fontId="58" fillId="0" borderId="0" xfId="0" applyFont="1" applyFill="1" applyAlignment="1">
      <alignment horizontal="center" vertical="top" wrapText="1"/>
    </xf>
    <xf numFmtId="0" fontId="60" fillId="0" borderId="0" xfId="83" applyFont="1" applyBorder="1" applyAlignment="1">
      <alignment horizontal="center"/>
      <protection/>
    </xf>
    <xf numFmtId="0" fontId="16" fillId="0" borderId="131" xfId="0" applyFont="1" applyBorder="1" applyAlignment="1">
      <alignment horizontal="center" vertical="top" wrapText="1"/>
    </xf>
    <xf numFmtId="0" fontId="16" fillId="0" borderId="132" xfId="0" applyFont="1" applyBorder="1" applyAlignment="1">
      <alignment horizontal="center" vertical="top" wrapText="1"/>
    </xf>
    <xf numFmtId="0" fontId="16" fillId="0" borderId="133" xfId="0" applyFont="1" applyBorder="1" applyAlignment="1">
      <alignment horizontal="center" vertical="top" wrapText="1"/>
    </xf>
    <xf numFmtId="0" fontId="16" fillId="0" borderId="134" xfId="0" applyFont="1" applyBorder="1" applyAlignment="1">
      <alignment horizontal="center" vertical="top" wrapText="1"/>
    </xf>
    <xf numFmtId="0" fontId="8" fillId="33" borderId="14"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1" xfId="0" applyFont="1" applyBorder="1" applyAlignment="1">
      <alignment horizontal="center" vertical="center" wrapText="1"/>
    </xf>
    <xf numFmtId="0" fontId="8" fillId="38" borderId="14" xfId="0" applyFont="1" applyFill="1" applyBorder="1" applyAlignment="1">
      <alignment horizontal="center" vertical="center"/>
    </xf>
    <xf numFmtId="0" fontId="8" fillId="38" borderId="88" xfId="0" applyFont="1" applyFill="1" applyBorder="1" applyAlignment="1">
      <alignment horizontal="center" vertical="center"/>
    </xf>
    <xf numFmtId="0" fontId="8" fillId="38" borderId="11" xfId="0" applyFont="1" applyFill="1" applyBorder="1" applyAlignment="1">
      <alignment horizontal="center" vertical="center"/>
    </xf>
    <xf numFmtId="0" fontId="10" fillId="0" borderId="10" xfId="0" applyFont="1" applyBorder="1" applyAlignment="1">
      <alignment horizontal="center" vertical="center"/>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32" fillId="33" borderId="10" xfId="0" applyFont="1" applyFill="1" applyBorder="1" applyAlignment="1">
      <alignment horizontal="center" vertical="center"/>
    </xf>
    <xf numFmtId="0" fontId="0" fillId="0" borderId="0" xfId="0" applyFill="1" applyAlignment="1">
      <alignment horizontal="center"/>
    </xf>
    <xf numFmtId="0" fontId="148" fillId="38" borderId="10" xfId="0" applyFont="1" applyFill="1" applyBorder="1" applyAlignment="1">
      <alignment horizontal="center" vertical="center" wrapText="1"/>
    </xf>
    <xf numFmtId="0" fontId="148" fillId="38" borderId="14" xfId="0" applyFont="1" applyFill="1" applyBorder="1" applyAlignment="1">
      <alignment horizontal="center" vertical="center" wrapText="1"/>
    </xf>
    <xf numFmtId="0" fontId="148" fillId="38" borderId="94" xfId="0" applyFont="1" applyFill="1" applyBorder="1" applyAlignment="1">
      <alignment horizontal="center" vertical="center" wrapText="1"/>
    </xf>
    <xf numFmtId="0" fontId="10" fillId="0" borderId="22"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23"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94" xfId="0" applyFont="1" applyFill="1" applyBorder="1" applyAlignment="1">
      <alignment horizontal="center" vertical="center"/>
    </xf>
    <xf numFmtId="0" fontId="32" fillId="33" borderId="14" xfId="0" applyFont="1" applyFill="1" applyBorder="1" applyAlignment="1">
      <alignment horizontal="center" vertical="center"/>
    </xf>
    <xf numFmtId="0" fontId="32" fillId="33" borderId="94" xfId="0" applyFont="1" applyFill="1" applyBorder="1" applyAlignment="1">
      <alignment horizontal="center" vertical="center"/>
    </xf>
    <xf numFmtId="0" fontId="6" fillId="0" borderId="14"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35" xfId="0" applyFont="1" applyFill="1" applyBorder="1" applyAlignment="1">
      <alignment horizontal="center" vertical="center"/>
    </xf>
    <xf numFmtId="0" fontId="32" fillId="0" borderId="136" xfId="0" applyFont="1" applyFill="1" applyBorder="1" applyAlignment="1">
      <alignment horizontal="center" vertical="center"/>
    </xf>
    <xf numFmtId="0" fontId="32" fillId="0" borderId="10" xfId="0" applyFont="1" applyFill="1" applyBorder="1" applyAlignment="1">
      <alignment horizontal="center" vertical="center"/>
    </xf>
    <xf numFmtId="0" fontId="150" fillId="33" borderId="10" xfId="0" applyFont="1" applyFill="1" applyBorder="1" applyAlignment="1">
      <alignment horizontal="center" vertical="center" wrapText="1"/>
    </xf>
    <xf numFmtId="0" fontId="150" fillId="33" borderId="14" xfId="0" applyFont="1" applyFill="1" applyBorder="1" applyAlignment="1">
      <alignment horizontal="center" vertical="center" wrapText="1"/>
    </xf>
    <xf numFmtId="0" fontId="150" fillId="33" borderId="94" xfId="0" applyFont="1" applyFill="1" applyBorder="1" applyAlignment="1">
      <alignment horizontal="center" vertical="center" wrapText="1"/>
    </xf>
    <xf numFmtId="0" fontId="151" fillId="38" borderId="10" xfId="0" applyFont="1" applyFill="1" applyBorder="1" applyAlignment="1">
      <alignment horizontal="center" vertical="center" wrapText="1"/>
    </xf>
    <xf numFmtId="0" fontId="148" fillId="38" borderId="88" xfId="0" applyFont="1" applyFill="1" applyBorder="1" applyAlignment="1">
      <alignment horizontal="center" vertical="center" wrapText="1"/>
    </xf>
    <xf numFmtId="0" fontId="148" fillId="38" borderId="124" xfId="0" applyFont="1" applyFill="1" applyBorder="1" applyAlignment="1">
      <alignment horizontal="center" vertical="center" wrapText="1"/>
    </xf>
    <xf numFmtId="0" fontId="32" fillId="0" borderId="0" xfId="0" applyFont="1" applyAlignment="1">
      <alignment horizontal="center" vertical="center" wrapText="1"/>
    </xf>
    <xf numFmtId="1" fontId="6" fillId="33" borderId="94" xfId="0" applyNumberFormat="1" applyFont="1" applyFill="1" applyBorder="1" applyAlignment="1">
      <alignment horizontal="center" vertical="center" wrapText="1"/>
    </xf>
    <xf numFmtId="1" fontId="6" fillId="33" borderId="23" xfId="0" applyNumberFormat="1" applyFont="1" applyFill="1" applyBorder="1" applyAlignment="1">
      <alignment horizontal="center" vertical="center" wrapText="1"/>
    </xf>
    <xf numFmtId="1" fontId="6" fillId="33" borderId="93" xfId="0" applyNumberFormat="1" applyFont="1" applyFill="1" applyBorder="1" applyAlignment="1">
      <alignment horizontal="center" vertical="center" wrapText="1"/>
    </xf>
    <xf numFmtId="1" fontId="6" fillId="33" borderId="102" xfId="0" applyNumberFormat="1" applyFont="1" applyFill="1" applyBorder="1" applyAlignment="1">
      <alignment horizontal="center" vertical="center" wrapText="1"/>
    </xf>
    <xf numFmtId="0" fontId="32" fillId="33" borderId="23"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33" borderId="110"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87"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36" fillId="33" borderId="10" xfId="0" applyFont="1" applyFill="1" applyBorder="1" applyAlignment="1">
      <alignment horizontal="center" vertical="center"/>
    </xf>
    <xf numFmtId="0" fontId="127" fillId="0" borderId="111" xfId="0" applyFont="1" applyFill="1" applyBorder="1" applyAlignment="1">
      <alignment horizontal="center" vertical="center" wrapText="1"/>
    </xf>
    <xf numFmtId="0" fontId="127" fillId="0" borderId="112" xfId="0" applyFont="1" applyFill="1" applyBorder="1" applyAlignment="1">
      <alignment horizontal="center" vertical="center" wrapText="1"/>
    </xf>
    <xf numFmtId="0" fontId="47" fillId="33" borderId="43" xfId="0" applyFont="1" applyFill="1" applyBorder="1" applyAlignment="1">
      <alignment horizontal="center" vertical="center"/>
    </xf>
    <xf numFmtId="0" fontId="47" fillId="33" borderId="10" xfId="0" applyFont="1" applyFill="1" applyBorder="1" applyAlignment="1">
      <alignment horizontal="center" vertical="center" wrapText="1"/>
    </xf>
    <xf numFmtId="0" fontId="47" fillId="33" borderId="14" xfId="0" applyFont="1" applyFill="1" applyBorder="1" applyAlignment="1">
      <alignment horizontal="center" vertical="center"/>
    </xf>
    <xf numFmtId="0" fontId="47" fillId="33" borderId="88" xfId="0" applyFont="1" applyFill="1" applyBorder="1" applyAlignment="1">
      <alignment horizontal="center" vertical="center"/>
    </xf>
    <xf numFmtId="0" fontId="47" fillId="33" borderId="11" xfId="0" applyFont="1" applyFill="1" applyBorder="1" applyAlignment="1">
      <alignment horizontal="center" vertical="center"/>
    </xf>
    <xf numFmtId="0" fontId="151" fillId="0" borderId="109" xfId="0" applyFont="1" applyFill="1" applyBorder="1" applyAlignment="1">
      <alignment horizontal="center" vertical="center" wrapText="1"/>
    </xf>
    <xf numFmtId="0" fontId="151" fillId="0" borderId="110" xfId="0" applyFont="1" applyFill="1" applyBorder="1" applyAlignment="1">
      <alignment horizontal="center" vertical="center" wrapText="1"/>
    </xf>
    <xf numFmtId="0" fontId="151" fillId="0" borderId="111" xfId="0" applyFont="1" applyFill="1" applyBorder="1" applyAlignment="1">
      <alignment horizontal="center" vertical="center" wrapText="1"/>
    </xf>
    <xf numFmtId="0" fontId="151" fillId="0" borderId="112" xfId="0" applyFont="1" applyFill="1" applyBorder="1" applyAlignment="1">
      <alignment horizontal="center" vertical="center" wrapText="1"/>
    </xf>
    <xf numFmtId="0" fontId="151" fillId="0" borderId="10" xfId="0" applyFont="1" applyFill="1" applyBorder="1" applyAlignment="1">
      <alignment horizontal="center" vertical="center" wrapText="1"/>
    </xf>
    <xf numFmtId="0" fontId="47" fillId="0" borderId="0" xfId="0" applyFont="1" applyFill="1" applyAlignment="1">
      <alignment horizontal="center"/>
    </xf>
    <xf numFmtId="0" fontId="127" fillId="38"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140" fillId="0" borderId="43" xfId="0" applyFont="1" applyFill="1" applyBorder="1" applyAlignment="1">
      <alignment horizontal="center" vertical="center" wrapText="1"/>
    </xf>
    <xf numFmtId="0" fontId="47" fillId="33" borderId="111" xfId="0" applyFont="1" applyFill="1" applyBorder="1" applyAlignment="1">
      <alignment horizontal="center" vertical="center"/>
    </xf>
    <xf numFmtId="1" fontId="36" fillId="0" borderId="10" xfId="0" applyNumberFormat="1" applyFont="1" applyFill="1" applyBorder="1" applyAlignment="1">
      <alignment horizontal="center" vertical="center" wrapText="1"/>
    </xf>
    <xf numFmtId="0" fontId="127" fillId="0" borderId="10" xfId="0" applyFont="1" applyFill="1" applyBorder="1" applyAlignment="1">
      <alignment horizontal="center" vertical="center" wrapText="1"/>
    </xf>
    <xf numFmtId="0" fontId="36" fillId="0" borderId="97" xfId="0"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4" fillId="0" borderId="0" xfId="0" applyFont="1" applyBorder="1" applyAlignment="1">
      <alignment horizontal="center" vertical="center" wrapText="1"/>
    </xf>
    <xf numFmtId="0" fontId="36" fillId="0" borderId="98"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0" xfId="0" applyFont="1" applyAlignment="1">
      <alignment horizontal="center"/>
    </xf>
    <xf numFmtId="0" fontId="22" fillId="0" borderId="96" xfId="62" applyFont="1" applyBorder="1" applyAlignment="1">
      <alignment horizontal="center" vertical="center"/>
      <protection/>
    </xf>
    <xf numFmtId="0" fontId="22" fillId="0" borderId="76" xfId="62" applyFont="1" applyBorder="1" applyAlignment="1">
      <alignment horizontal="center" vertical="center"/>
      <protection/>
    </xf>
    <xf numFmtId="0" fontId="10" fillId="0" borderId="76" xfId="0" applyFont="1" applyBorder="1" applyAlignment="1">
      <alignment horizontal="center" vertical="center"/>
    </xf>
    <xf numFmtId="0" fontId="22" fillId="0" borderId="97" xfId="62" applyFont="1" applyBorder="1" applyAlignment="1">
      <alignment horizontal="center" vertical="center"/>
      <protection/>
    </xf>
    <xf numFmtId="0" fontId="22" fillId="0" borderId="10" xfId="62" applyFont="1" applyBorder="1" applyAlignment="1">
      <alignment horizontal="center" vertical="center"/>
      <protection/>
    </xf>
    <xf numFmtId="0" fontId="10" fillId="0" borderId="0" xfId="0" applyFont="1" applyFill="1" applyAlignment="1">
      <alignment horizontal="center"/>
    </xf>
    <xf numFmtId="0" fontId="10" fillId="0" borderId="22" xfId="0" applyFont="1" applyBorder="1" applyAlignment="1">
      <alignment horizontal="center" vertical="center"/>
    </xf>
    <xf numFmtId="0" fontId="36" fillId="33" borderId="43" xfId="0" applyFont="1" applyFill="1" applyBorder="1" applyAlignment="1">
      <alignment horizontal="center" vertical="center" wrapText="1"/>
    </xf>
    <xf numFmtId="0" fontId="47" fillId="0" borderId="10" xfId="0" applyFont="1" applyFill="1" applyBorder="1" applyAlignment="1">
      <alignment horizontal="center" vertical="center"/>
    </xf>
    <xf numFmtId="0" fontId="1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22" fillId="0" borderId="0" xfId="0" applyFont="1" applyAlignment="1">
      <alignment horizontal="center"/>
    </xf>
    <xf numFmtId="0" fontId="10" fillId="0" borderId="26" xfId="0" applyFont="1" applyBorder="1" applyAlignment="1">
      <alignment horizontal="center" vertical="center"/>
    </xf>
    <xf numFmtId="0" fontId="10" fillId="0" borderId="56" xfId="0" applyFont="1" applyBorder="1" applyAlignment="1">
      <alignment horizontal="center" vertical="center"/>
    </xf>
    <xf numFmtId="0" fontId="10" fillId="0" borderId="137" xfId="0" applyFont="1" applyBorder="1" applyAlignment="1">
      <alignment horizontal="center" vertical="center"/>
    </xf>
    <xf numFmtId="0" fontId="8" fillId="33" borderId="10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11" xfId="0" applyFont="1" applyFill="1" applyBorder="1" applyAlignment="1">
      <alignment horizontal="center" vertical="center" wrapText="1"/>
    </xf>
    <xf numFmtId="0" fontId="8" fillId="33" borderId="1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9"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wrapText="1"/>
    </xf>
    <xf numFmtId="1" fontId="8" fillId="33" borderId="109" xfId="0" applyNumberFormat="1" applyFont="1" applyFill="1" applyBorder="1" applyAlignment="1">
      <alignment horizontal="center" vertical="center" wrapText="1"/>
    </xf>
    <xf numFmtId="1" fontId="8" fillId="33" borderId="1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11" xfId="0" applyNumberFormat="1" applyFont="1" applyFill="1" applyBorder="1" applyAlignment="1">
      <alignment horizontal="center" vertical="center" wrapText="1"/>
    </xf>
    <xf numFmtId="1" fontId="8" fillId="33" borderId="112" xfId="0" applyNumberFormat="1" applyFont="1" applyFill="1" applyBorder="1" applyAlignment="1">
      <alignment horizontal="center" vertical="center" wrapText="1"/>
    </xf>
    <xf numFmtId="1" fontId="8" fillId="33" borderId="113" xfId="0" applyNumberFormat="1" applyFont="1" applyFill="1" applyBorder="1" applyAlignment="1">
      <alignment horizontal="center" vertical="center" wrapText="1"/>
    </xf>
    <xf numFmtId="0" fontId="8" fillId="33" borderId="15"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109" xfId="0" applyFont="1" applyFill="1" applyBorder="1" applyAlignment="1">
      <alignment horizontal="center" vertical="center"/>
    </xf>
    <xf numFmtId="0" fontId="8" fillId="33" borderId="11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11" xfId="0" applyFont="1" applyFill="1" applyBorder="1" applyAlignment="1">
      <alignment horizontal="center" vertical="center"/>
    </xf>
    <xf numFmtId="0" fontId="8" fillId="33" borderId="112" xfId="0" applyFont="1" applyFill="1" applyBorder="1" applyAlignment="1">
      <alignment horizontal="center" vertical="center"/>
    </xf>
    <xf numFmtId="0" fontId="8" fillId="33" borderId="113"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38" borderId="14" xfId="0" applyFont="1" applyFill="1" applyBorder="1" applyAlignment="1">
      <alignment horizontal="center" vertical="center" wrapText="1"/>
    </xf>
    <xf numFmtId="0" fontId="8" fillId="38" borderId="88" xfId="0" applyFont="1" applyFill="1" applyBorder="1" applyAlignment="1">
      <alignment horizontal="center" vertical="center" wrapText="1"/>
    </xf>
    <xf numFmtId="0" fontId="136" fillId="0" borderId="14" xfId="0" applyFont="1" applyBorder="1" applyAlignment="1">
      <alignment horizontal="center" vertical="center" wrapText="1"/>
    </xf>
    <xf numFmtId="0" fontId="136" fillId="0" borderId="88" xfId="0" applyFont="1" applyBorder="1" applyAlignment="1">
      <alignment horizontal="center" vertical="center" wrapText="1"/>
    </xf>
    <xf numFmtId="0" fontId="136" fillId="0" borderId="11"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110" xfId="0" applyFont="1" applyFill="1" applyBorder="1" applyAlignment="1">
      <alignment horizontal="center" vertical="center" wrapText="1"/>
    </xf>
    <xf numFmtId="0" fontId="0" fillId="0" borderId="0" xfId="0" applyFont="1" applyFill="1" applyAlignment="1">
      <alignment horizontal="center"/>
    </xf>
    <xf numFmtId="0" fontId="6" fillId="0" borderId="10" xfId="0" applyFont="1" applyFill="1" applyBorder="1" applyAlignment="1">
      <alignment horizontal="center" vertical="center"/>
    </xf>
    <xf numFmtId="0" fontId="8" fillId="33" borderId="10" xfId="0" applyFont="1" applyFill="1" applyBorder="1" applyAlignment="1">
      <alignment horizontal="center" vertical="center"/>
    </xf>
    <xf numFmtId="0" fontId="136" fillId="0" borderId="14" xfId="0" applyFont="1" applyFill="1" applyBorder="1" applyAlignment="1">
      <alignment horizontal="center" vertical="center" wrapText="1"/>
    </xf>
    <xf numFmtId="0" fontId="136" fillId="0" borderId="88" xfId="0" applyFont="1" applyFill="1" applyBorder="1" applyAlignment="1">
      <alignment horizontal="center" vertical="center" wrapText="1"/>
    </xf>
    <xf numFmtId="0" fontId="136" fillId="0" borderId="11" xfId="0"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88" xfId="0" applyNumberFormat="1" applyFont="1" applyFill="1" applyBorder="1" applyAlignment="1">
      <alignment horizontal="center" vertical="center" wrapText="1"/>
    </xf>
    <xf numFmtId="0" fontId="136" fillId="0" borderId="0" xfId="0" applyFont="1" applyFill="1" applyBorder="1" applyAlignment="1">
      <alignment horizontal="center" vertical="center" wrapText="1"/>
    </xf>
    <xf numFmtId="0" fontId="0" fillId="0" borderId="11" xfId="0" applyBorder="1" applyAlignment="1">
      <alignment/>
    </xf>
    <xf numFmtId="1" fontId="8" fillId="0" borderId="11" xfId="0" applyNumberFormat="1" applyFont="1" applyFill="1" applyBorder="1" applyAlignment="1">
      <alignment horizontal="center" vertical="center" wrapText="1"/>
    </xf>
    <xf numFmtId="0" fontId="136" fillId="0" borderId="14" xfId="0" applyFont="1" applyFill="1" applyBorder="1" applyAlignment="1">
      <alignment horizontal="center" vertical="center"/>
    </xf>
    <xf numFmtId="0" fontId="136" fillId="0" borderId="88" xfId="0" applyFont="1" applyFill="1" applyBorder="1" applyAlignment="1">
      <alignment horizontal="center" vertical="center"/>
    </xf>
    <xf numFmtId="0" fontId="136" fillId="0" borderId="1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11" xfId="0" applyFont="1" applyFill="1" applyBorder="1" applyAlignment="1">
      <alignment horizontal="center" vertical="center"/>
    </xf>
    <xf numFmtId="0" fontId="133" fillId="33" borderId="14" xfId="0" applyFont="1" applyFill="1" applyBorder="1" applyAlignment="1">
      <alignment horizontal="center" vertical="center"/>
    </xf>
    <xf numFmtId="0" fontId="133" fillId="33" borderId="88" xfId="0" applyFont="1" applyFill="1" applyBorder="1" applyAlignment="1">
      <alignment horizontal="center" vertical="center"/>
    </xf>
    <xf numFmtId="0" fontId="133" fillId="33" borderId="11" xfId="0" applyFont="1" applyFill="1" applyBorder="1" applyAlignment="1">
      <alignment horizontal="center" vertical="center"/>
    </xf>
    <xf numFmtId="0" fontId="23" fillId="0" borderId="109" xfId="0" applyFont="1" applyFill="1" applyBorder="1" applyAlignment="1">
      <alignment horizontal="center" vertical="center" wrapText="1"/>
    </xf>
    <xf numFmtId="0" fontId="23" fillId="0" borderId="110" xfId="0" applyFont="1" applyFill="1" applyBorder="1" applyAlignment="1">
      <alignment horizontal="center" vertical="center" wrapText="1"/>
    </xf>
    <xf numFmtId="0" fontId="23" fillId="0" borderId="135" xfId="0" applyFont="1" applyFill="1" applyBorder="1" applyAlignment="1">
      <alignment horizontal="center" vertical="center" wrapText="1"/>
    </xf>
    <xf numFmtId="0" fontId="23" fillId="0" borderId="111" xfId="0" applyFont="1" applyFill="1" applyBorder="1" applyAlignment="1">
      <alignment horizontal="center" vertical="center" wrapText="1"/>
    </xf>
    <xf numFmtId="0" fontId="23" fillId="0" borderId="112" xfId="0" applyFont="1" applyFill="1" applyBorder="1" applyAlignment="1">
      <alignment horizontal="center" vertical="center" wrapText="1"/>
    </xf>
    <xf numFmtId="0" fontId="23" fillId="0" borderId="136" xfId="0" applyFont="1" applyFill="1" applyBorder="1" applyAlignment="1">
      <alignment horizontal="center" vertical="center" wrapText="1"/>
    </xf>
    <xf numFmtId="0" fontId="48" fillId="0" borderId="0" xfId="0" applyFont="1" applyFill="1" applyAlignment="1">
      <alignment horizontal="center"/>
    </xf>
    <xf numFmtId="0" fontId="48" fillId="0" borderId="76" xfId="0" applyFont="1" applyFill="1" applyBorder="1" applyAlignment="1">
      <alignment horizontal="center" vertical="center"/>
    </xf>
    <xf numFmtId="0" fontId="48" fillId="0" borderId="101" xfId="0" applyFont="1" applyFill="1" applyBorder="1" applyAlignment="1">
      <alignment horizontal="center" vertical="center"/>
    </xf>
    <xf numFmtId="0" fontId="20" fillId="0" borderId="0" xfId="0" applyFont="1" applyBorder="1" applyAlignment="1">
      <alignment horizontal="center"/>
    </xf>
    <xf numFmtId="0" fontId="133" fillId="0" borderId="10" xfId="0" applyFont="1" applyFill="1" applyBorder="1" applyAlignment="1">
      <alignment horizontal="center" vertical="center" wrapText="1"/>
    </xf>
    <xf numFmtId="0" fontId="133" fillId="0" borderId="94"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94"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124" xfId="0" applyFont="1" applyFill="1" applyBorder="1" applyAlignment="1">
      <alignment horizontal="center" vertical="center" wrapText="1"/>
    </xf>
    <xf numFmtId="0" fontId="23" fillId="33" borderId="23" xfId="0" applyFont="1" applyFill="1" applyBorder="1" applyAlignment="1">
      <alignment horizontal="center" vertical="center"/>
    </xf>
    <xf numFmtId="0" fontId="23" fillId="33" borderId="102" xfId="0" applyFont="1" applyFill="1" applyBorder="1" applyAlignment="1">
      <alignment horizontal="center" vertical="center"/>
    </xf>
    <xf numFmtId="0" fontId="133" fillId="38" borderId="10" xfId="0" applyFont="1" applyFill="1" applyBorder="1" applyAlignment="1">
      <alignment horizontal="center" vertical="center" wrapText="1"/>
    </xf>
    <xf numFmtId="0" fontId="16" fillId="0" borderId="96" xfId="62" applyFont="1" applyFill="1" applyBorder="1" applyAlignment="1">
      <alignment horizontal="center" vertical="center"/>
      <protection/>
    </xf>
    <xf numFmtId="0" fontId="16" fillId="0" borderId="76" xfId="62" applyFont="1" applyFill="1" applyBorder="1" applyAlignment="1">
      <alignment horizontal="center" vertical="center"/>
      <protection/>
    </xf>
    <xf numFmtId="0" fontId="16" fillId="0" borderId="97" xfId="62" applyFont="1" applyFill="1" applyBorder="1" applyAlignment="1">
      <alignment horizontal="center" vertical="center"/>
      <protection/>
    </xf>
    <xf numFmtId="0" fontId="16" fillId="0" borderId="10" xfId="62" applyFont="1" applyFill="1" applyBorder="1" applyAlignment="1">
      <alignment horizontal="center" vertical="center"/>
      <protection/>
    </xf>
    <xf numFmtId="0" fontId="133" fillId="33" borderId="10" xfId="0" applyFont="1" applyFill="1" applyBorder="1" applyAlignment="1">
      <alignment horizontal="center" vertical="center" wrapText="1"/>
    </xf>
    <xf numFmtId="0" fontId="23" fillId="0" borderId="0" xfId="0" applyFont="1" applyAlignment="1">
      <alignment horizontal="center"/>
    </xf>
    <xf numFmtId="0" fontId="23" fillId="0" borderId="10" xfId="0" applyFont="1" applyFill="1" applyBorder="1" applyAlignment="1">
      <alignment horizontal="center" vertical="center"/>
    </xf>
    <xf numFmtId="0" fontId="63" fillId="0" borderId="0" xfId="0" applyFont="1" applyFill="1" applyAlignment="1">
      <alignment horizontal="center"/>
    </xf>
    <xf numFmtId="0" fontId="133" fillId="33" borderId="10" xfId="0" applyFont="1" applyFill="1" applyBorder="1" applyAlignment="1">
      <alignment horizontal="center" vertical="center"/>
    </xf>
    <xf numFmtId="0" fontId="35" fillId="33" borderId="10" xfId="0" applyFont="1" applyFill="1" applyBorder="1" applyAlignment="1">
      <alignment horizontal="center" vertical="center"/>
    </xf>
    <xf numFmtId="0" fontId="35" fillId="33" borderId="94" xfId="0" applyFont="1" applyFill="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3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UY&#202;N%20M&#212;N%20KHOA\KHOA\KHOA%20CO%20KHI%20CHE%20TAO\THOI%20KHOA%20BIEU\18-19\HK%201%2018-19\KE%20HOACH-TKB-CO%20KHI-HK1-L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K 1 (2)"/>
      <sheetName val="TONG HK 1"/>
      <sheetName val="TONGHOP CA-NAM"/>
      <sheetName val="THINH GIANG K2"/>
      <sheetName val="KH-HK1-2018-2019sort GV)"/>
      <sheetName val="KH-HK2-2018-2019 gv sort"/>
      <sheetName val="KH-HK2-2018-2019(theolop) (2)"/>
      <sheetName val="KH-HK2-2018-2019(theolop)"/>
      <sheetName val="KH-HK1-2018-2019(theolop)"/>
      <sheetName val="TKB-TC-CTTBCK17-3N-HK1 (Scau)"/>
      <sheetName val="TKB-TC-CTTBCK 15-3N-HK1"/>
      <sheetName val="TKB-CĐ-CTTBCK-15-HK1"/>
      <sheetName val="TKB-TC-CGKL16-3N-HK1"/>
      <sheetName val="TKB-CĐ-TC-HAN-16-HK1"/>
      <sheetName val="TKB-TC+CD-CTTBCK17-HK1"/>
      <sheetName val="TKB-TC-CTTBCK17-3N-HK1"/>
      <sheetName val="KH-HAN10"/>
      <sheetName val="TKB-HAN10"/>
      <sheetName val="TKB-TC-CTTBCK 17-3NPH-HKI"/>
      <sheetName val="DANH SACH H"/>
    </sheetNames>
    <sheetDataSet>
      <sheetData sheetId="19">
        <row r="2">
          <cell r="A2" t="str">
            <v>TC-CGKL16-3N</v>
          </cell>
          <cell r="B2">
            <v>30</v>
          </cell>
        </row>
        <row r="3">
          <cell r="A3" t="str">
            <v>CĐ Hàn 16</v>
          </cell>
          <cell r="B3">
            <v>15</v>
          </cell>
        </row>
        <row r="4">
          <cell r="A4" t="str">
            <v>TC-CTTBCK17-3N</v>
          </cell>
          <cell r="B4">
            <v>35</v>
          </cell>
        </row>
        <row r="5">
          <cell r="A5" t="str">
            <v>TC+CĐ-CTTBCK17</v>
          </cell>
          <cell r="B5">
            <v>11</v>
          </cell>
        </row>
        <row r="6">
          <cell r="A6" t="str">
            <v>TC-CTTBCK17-3NSC</v>
          </cell>
          <cell r="B6">
            <v>16</v>
          </cell>
        </row>
        <row r="7">
          <cell r="A7" t="str">
            <v>TC-CTTBCK17-3NPH</v>
          </cell>
          <cell r="B7">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C333"/>
  <sheetViews>
    <sheetView zoomScale="85" zoomScaleNormal="85" zoomScalePageLayoutView="0" workbookViewId="0" topLeftCell="A58">
      <selection activeCell="AC101" sqref="AC101"/>
    </sheetView>
  </sheetViews>
  <sheetFormatPr defaultColWidth="9.140625" defaultRowHeight="12.75"/>
  <cols>
    <col min="1" max="1" width="3.421875" style="67" customWidth="1"/>
    <col min="2" max="2" width="18.00390625" style="67" customWidth="1"/>
    <col min="3" max="3" width="22.57421875" style="67" customWidth="1"/>
    <col min="4" max="4" width="16.00390625" style="84" customWidth="1"/>
    <col min="5" max="5" width="4.140625" style="85" customWidth="1"/>
    <col min="6" max="28" width="5.421875" style="85" hidden="1" customWidth="1"/>
    <col min="29" max="29" width="4.57421875" style="67" customWidth="1"/>
    <col min="30" max="30" width="4.7109375" style="67" customWidth="1"/>
    <col min="31" max="31" width="4.28125" style="67" customWidth="1"/>
    <col min="32" max="33" width="3.7109375" style="86" customWidth="1"/>
    <col min="34" max="34" width="5.28125" style="67" customWidth="1"/>
    <col min="35" max="35" width="6.8515625" style="87" customWidth="1"/>
    <col min="36" max="36" width="4.57421875" style="48" customWidth="1"/>
    <col min="37" max="37" width="5.7109375" style="48" customWidth="1"/>
    <col min="38" max="38" width="3.57421875" style="48" customWidth="1"/>
    <col min="39" max="39" width="2.8515625" style="48" customWidth="1"/>
    <col min="40" max="40" width="5.28125" style="48" customWidth="1"/>
    <col min="41" max="41" width="3.8515625" style="48" customWidth="1"/>
    <col min="42" max="43" width="3.140625" style="48" customWidth="1"/>
    <col min="44" max="44" width="3.7109375" style="48" customWidth="1"/>
    <col min="45" max="45" width="6.140625" style="48" customWidth="1"/>
    <col min="46" max="46" width="5.421875" style="88" customWidth="1"/>
    <col min="47" max="47" width="3.00390625" style="48" customWidth="1"/>
    <col min="48" max="48" width="3.7109375" style="48" customWidth="1"/>
    <col min="49" max="49" width="2.8515625" style="48" customWidth="1"/>
    <col min="50" max="50" width="3.140625" style="48" customWidth="1"/>
    <col min="51" max="51" width="3.28125" style="89" customWidth="1"/>
    <col min="52" max="52" width="8.140625" style="90" customWidth="1"/>
    <col min="53" max="53" width="6.8515625" style="48" customWidth="1"/>
    <col min="54" max="54" width="6.00390625" style="91" customWidth="1"/>
    <col min="55" max="55" width="4.28125" style="67" customWidth="1"/>
    <col min="56" max="16384" width="9.140625" style="67" customWidth="1"/>
  </cols>
  <sheetData>
    <row r="1" spans="1:55" s="75" customFormat="1" ht="18.75" customHeight="1">
      <c r="A1" s="728" t="s">
        <v>0</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0"/>
      <c r="AE1" s="70"/>
      <c r="AF1" s="71"/>
      <c r="AG1" s="71"/>
      <c r="AH1" s="70"/>
      <c r="AI1" s="72"/>
      <c r="AJ1" s="46"/>
      <c r="AK1" s="46"/>
      <c r="AL1" s="46"/>
      <c r="AM1" s="46"/>
      <c r="AN1" s="46"/>
      <c r="AO1" s="46"/>
      <c r="AP1" s="46"/>
      <c r="AQ1" s="46"/>
      <c r="AR1" s="46"/>
      <c r="AS1" s="46"/>
      <c r="AT1" s="73"/>
      <c r="AU1" s="46"/>
      <c r="AV1" s="46"/>
      <c r="AW1" s="46"/>
      <c r="AX1" s="46"/>
      <c r="AY1" s="73"/>
      <c r="AZ1" s="46"/>
      <c r="BA1" s="46"/>
      <c r="BB1" s="74"/>
      <c r="BC1" s="70"/>
    </row>
    <row r="2" spans="1:54" s="75" customFormat="1" ht="15.75">
      <c r="A2" s="729" t="s">
        <v>171</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F2" s="76"/>
      <c r="AG2" s="76"/>
      <c r="AI2" s="77"/>
      <c r="AJ2" s="47"/>
      <c r="AK2" s="47"/>
      <c r="AL2" s="47"/>
      <c r="AM2" s="47"/>
      <c r="AN2" s="47"/>
      <c r="AO2" s="47"/>
      <c r="AP2" s="47"/>
      <c r="AQ2" s="47"/>
      <c r="AR2" s="47"/>
      <c r="AS2" s="47"/>
      <c r="AT2" s="78"/>
      <c r="AU2" s="47"/>
      <c r="AV2" s="47"/>
      <c r="AW2" s="47"/>
      <c r="AX2" s="47"/>
      <c r="AY2" s="79"/>
      <c r="AZ2" s="80"/>
      <c r="BA2" s="47"/>
      <c r="BB2" s="81"/>
    </row>
    <row r="3" spans="4:54" s="75" customFormat="1" ht="12.75">
      <c r="D3" s="82"/>
      <c r="E3" s="83"/>
      <c r="F3" s="83"/>
      <c r="G3" s="83"/>
      <c r="H3" s="83"/>
      <c r="I3" s="83"/>
      <c r="J3" s="83"/>
      <c r="K3" s="83"/>
      <c r="L3" s="83"/>
      <c r="M3" s="83"/>
      <c r="N3" s="83"/>
      <c r="O3" s="83"/>
      <c r="P3" s="83"/>
      <c r="Q3" s="83"/>
      <c r="R3" s="83"/>
      <c r="S3" s="83"/>
      <c r="T3" s="83"/>
      <c r="U3" s="83"/>
      <c r="V3" s="83"/>
      <c r="W3" s="83"/>
      <c r="X3" s="83"/>
      <c r="Y3" s="83"/>
      <c r="Z3" s="83"/>
      <c r="AA3" s="83"/>
      <c r="AB3" s="83"/>
      <c r="AF3" s="76"/>
      <c r="AG3" s="76"/>
      <c r="AI3" s="77"/>
      <c r="AJ3" s="47"/>
      <c r="AK3" s="47"/>
      <c r="AL3" s="47"/>
      <c r="AM3" s="47"/>
      <c r="AN3" s="47"/>
      <c r="AO3" s="47"/>
      <c r="AP3" s="47"/>
      <c r="AQ3" s="47"/>
      <c r="AR3" s="47"/>
      <c r="AS3" s="47"/>
      <c r="AT3" s="78"/>
      <c r="AU3" s="47"/>
      <c r="AV3" s="47"/>
      <c r="AW3" s="47"/>
      <c r="AX3" s="47"/>
      <c r="AY3" s="79"/>
      <c r="AZ3" s="80"/>
      <c r="BA3" s="47"/>
      <c r="BB3" s="81"/>
    </row>
    <row r="4" spans="1:55" s="75" customFormat="1" ht="20.25">
      <c r="A4" s="730" t="s">
        <v>65</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row>
    <row r="5" spans="1:55" s="75" customFormat="1" ht="20.25">
      <c r="A5" s="730" t="s">
        <v>172</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row>
    <row r="6" ht="8.25" customHeight="1" thickBot="1"/>
    <row r="7" spans="1:55" s="93" customFormat="1" ht="26.25" customHeight="1" thickTop="1">
      <c r="A7" s="731" t="s">
        <v>66</v>
      </c>
      <c r="B7" s="734" t="s">
        <v>67</v>
      </c>
      <c r="C7" s="92" t="s">
        <v>68</v>
      </c>
      <c r="D7" s="384" t="s">
        <v>328</v>
      </c>
      <c r="E7" s="737" t="s">
        <v>180</v>
      </c>
      <c r="F7" s="385" t="s">
        <v>41</v>
      </c>
      <c r="G7" s="385"/>
      <c r="H7" s="385"/>
      <c r="I7" s="386" t="s">
        <v>40</v>
      </c>
      <c r="J7" s="386"/>
      <c r="K7" s="386"/>
      <c r="L7" s="386"/>
      <c r="M7" s="386" t="s">
        <v>3</v>
      </c>
      <c r="N7" s="386"/>
      <c r="O7" s="386"/>
      <c r="P7" s="386"/>
      <c r="Q7" s="386" t="s">
        <v>4</v>
      </c>
      <c r="R7" s="386"/>
      <c r="S7" s="386"/>
      <c r="T7" s="386"/>
      <c r="U7" s="386" t="s">
        <v>5</v>
      </c>
      <c r="V7" s="386"/>
      <c r="W7" s="386"/>
      <c r="X7" s="386"/>
      <c r="Y7" s="386"/>
      <c r="Z7" s="386" t="s">
        <v>6</v>
      </c>
      <c r="AA7" s="386"/>
      <c r="AB7" s="387"/>
      <c r="AC7" s="740" t="s">
        <v>173</v>
      </c>
      <c r="AD7" s="741"/>
      <c r="AE7" s="741"/>
      <c r="AF7" s="741"/>
      <c r="AG7" s="741"/>
      <c r="AH7" s="741"/>
      <c r="AI7" s="742"/>
      <c r="AJ7" s="743" t="s">
        <v>174</v>
      </c>
      <c r="AK7" s="744"/>
      <c r="AL7" s="744"/>
      <c r="AM7" s="744"/>
      <c r="AN7" s="744"/>
      <c r="AO7" s="744"/>
      <c r="AP7" s="744"/>
      <c r="AQ7" s="744"/>
      <c r="AR7" s="744"/>
      <c r="AS7" s="744"/>
      <c r="AT7" s="745"/>
      <c r="AU7" s="780" t="s">
        <v>175</v>
      </c>
      <c r="AV7" s="781"/>
      <c r="AW7" s="781"/>
      <c r="AX7" s="781"/>
      <c r="AY7" s="782"/>
      <c r="AZ7" s="773" t="s">
        <v>176</v>
      </c>
      <c r="BA7" s="775" t="s">
        <v>177</v>
      </c>
      <c r="BB7" s="776"/>
      <c r="BC7" s="777" t="s">
        <v>178</v>
      </c>
    </row>
    <row r="8" spans="1:55" s="93" customFormat="1" ht="12" customHeight="1">
      <c r="A8" s="732"/>
      <c r="B8" s="735"/>
      <c r="C8" s="746" t="s">
        <v>179</v>
      </c>
      <c r="D8" s="388" t="s">
        <v>329</v>
      </c>
      <c r="E8" s="738"/>
      <c r="F8" s="389">
        <v>1</v>
      </c>
      <c r="G8" s="389">
        <v>2</v>
      </c>
      <c r="H8" s="389">
        <v>3</v>
      </c>
      <c r="I8" s="389">
        <v>4</v>
      </c>
      <c r="J8" s="389">
        <v>5</v>
      </c>
      <c r="K8" s="389">
        <v>6</v>
      </c>
      <c r="L8" s="389">
        <v>7</v>
      </c>
      <c r="M8" s="389">
        <v>8</v>
      </c>
      <c r="N8" s="389">
        <v>9</v>
      </c>
      <c r="O8" s="389">
        <v>10</v>
      </c>
      <c r="P8" s="389">
        <v>11</v>
      </c>
      <c r="Q8" s="389">
        <v>12</v>
      </c>
      <c r="R8" s="389">
        <v>13</v>
      </c>
      <c r="S8" s="389">
        <v>14</v>
      </c>
      <c r="T8" s="389">
        <v>15</v>
      </c>
      <c r="U8" s="389">
        <v>16</v>
      </c>
      <c r="V8" s="389">
        <v>17</v>
      </c>
      <c r="W8" s="389">
        <v>18</v>
      </c>
      <c r="X8" s="389">
        <v>19</v>
      </c>
      <c r="Y8" s="389">
        <v>20</v>
      </c>
      <c r="Z8" s="389">
        <v>21</v>
      </c>
      <c r="AA8" s="389">
        <v>22</v>
      </c>
      <c r="AB8" s="390">
        <v>23</v>
      </c>
      <c r="AC8" s="748" t="s">
        <v>181</v>
      </c>
      <c r="AD8" s="749"/>
      <c r="AE8" s="749"/>
      <c r="AF8" s="750" t="s">
        <v>182</v>
      </c>
      <c r="AG8" s="750" t="s">
        <v>183</v>
      </c>
      <c r="AH8" s="752" t="s">
        <v>184</v>
      </c>
      <c r="AI8" s="754" t="s">
        <v>185</v>
      </c>
      <c r="AJ8" s="726" t="s">
        <v>186</v>
      </c>
      <c r="AK8" s="756" t="s">
        <v>187</v>
      </c>
      <c r="AL8" s="756" t="s">
        <v>188</v>
      </c>
      <c r="AM8" s="758" t="s">
        <v>189</v>
      </c>
      <c r="AN8" s="758" t="s">
        <v>190</v>
      </c>
      <c r="AO8" s="756" t="s">
        <v>191</v>
      </c>
      <c r="AP8" s="756" t="s">
        <v>192</v>
      </c>
      <c r="AQ8" s="756" t="s">
        <v>193</v>
      </c>
      <c r="AR8" s="760" t="s">
        <v>194</v>
      </c>
      <c r="AS8" s="756" t="s">
        <v>195</v>
      </c>
      <c r="AT8" s="761" t="s">
        <v>196</v>
      </c>
      <c r="AU8" s="763" t="s">
        <v>197</v>
      </c>
      <c r="AV8" s="760" t="s">
        <v>198</v>
      </c>
      <c r="AW8" s="756" t="s">
        <v>199</v>
      </c>
      <c r="AX8" s="756" t="s">
        <v>200</v>
      </c>
      <c r="AY8" s="766" t="s">
        <v>196</v>
      </c>
      <c r="AZ8" s="774"/>
      <c r="BA8" s="768" t="s">
        <v>201</v>
      </c>
      <c r="BB8" s="770" t="s">
        <v>202</v>
      </c>
      <c r="BC8" s="778"/>
    </row>
    <row r="9" spans="1:55" s="93" customFormat="1" ht="32.25" customHeight="1" thickBot="1">
      <c r="A9" s="733"/>
      <c r="B9" s="736"/>
      <c r="C9" s="747"/>
      <c r="D9" s="391" t="s">
        <v>1</v>
      </c>
      <c r="E9" s="739"/>
      <c r="F9" s="392" t="s">
        <v>42</v>
      </c>
      <c r="G9" s="392" t="s">
        <v>43</v>
      </c>
      <c r="H9" s="392" t="s">
        <v>44</v>
      </c>
      <c r="I9" s="392" t="s">
        <v>7</v>
      </c>
      <c r="J9" s="393" t="s">
        <v>8</v>
      </c>
      <c r="K9" s="393" t="s">
        <v>9</v>
      </c>
      <c r="L9" s="394" t="s">
        <v>10</v>
      </c>
      <c r="M9" s="394" t="s">
        <v>11</v>
      </c>
      <c r="N9" s="394" t="s">
        <v>12</v>
      </c>
      <c r="O9" s="394" t="s">
        <v>13</v>
      </c>
      <c r="P9" s="394" t="s">
        <v>14</v>
      </c>
      <c r="Q9" s="394" t="s">
        <v>15</v>
      </c>
      <c r="R9" s="394" t="s">
        <v>16</v>
      </c>
      <c r="S9" s="394" t="s">
        <v>17</v>
      </c>
      <c r="T9" s="394" t="s">
        <v>18</v>
      </c>
      <c r="U9" s="394" t="s">
        <v>19</v>
      </c>
      <c r="V9" s="394" t="s">
        <v>20</v>
      </c>
      <c r="W9" s="394" t="s">
        <v>21</v>
      </c>
      <c r="X9" s="394" t="s">
        <v>22</v>
      </c>
      <c r="Y9" s="394" t="s">
        <v>23</v>
      </c>
      <c r="Z9" s="394" t="s">
        <v>24</v>
      </c>
      <c r="AA9" s="394" t="s">
        <v>25</v>
      </c>
      <c r="AB9" s="395" t="s">
        <v>26</v>
      </c>
      <c r="AC9" s="383" t="s">
        <v>203</v>
      </c>
      <c r="AD9" s="94" t="s">
        <v>204</v>
      </c>
      <c r="AE9" s="94" t="s">
        <v>205</v>
      </c>
      <c r="AF9" s="751"/>
      <c r="AG9" s="751"/>
      <c r="AH9" s="753"/>
      <c r="AI9" s="755"/>
      <c r="AJ9" s="727"/>
      <c r="AK9" s="757"/>
      <c r="AL9" s="757"/>
      <c r="AM9" s="759"/>
      <c r="AN9" s="759"/>
      <c r="AO9" s="757"/>
      <c r="AP9" s="757"/>
      <c r="AQ9" s="757"/>
      <c r="AR9" s="757"/>
      <c r="AS9" s="757"/>
      <c r="AT9" s="762"/>
      <c r="AU9" s="764"/>
      <c r="AV9" s="765"/>
      <c r="AW9" s="757"/>
      <c r="AX9" s="757"/>
      <c r="AY9" s="767"/>
      <c r="AZ9" s="774"/>
      <c r="BA9" s="769"/>
      <c r="BB9" s="771"/>
      <c r="BC9" s="779"/>
    </row>
    <row r="10" spans="1:55" s="111" customFormat="1" ht="19.5" customHeight="1" thickBot="1" thickTop="1">
      <c r="A10" s="95" t="s">
        <v>206</v>
      </c>
      <c r="B10" s="96" t="s">
        <v>207</v>
      </c>
      <c r="C10" s="96" t="s">
        <v>208</v>
      </c>
      <c r="D10" s="97" t="s">
        <v>209</v>
      </c>
      <c r="E10" s="98" t="s">
        <v>210</v>
      </c>
      <c r="F10" s="396"/>
      <c r="G10" s="396"/>
      <c r="H10" s="396"/>
      <c r="I10" s="396"/>
      <c r="J10" s="396"/>
      <c r="K10" s="396"/>
      <c r="L10" s="396"/>
      <c r="M10" s="396"/>
      <c r="N10" s="396"/>
      <c r="O10" s="396"/>
      <c r="P10" s="396"/>
      <c r="Q10" s="396"/>
      <c r="R10" s="396"/>
      <c r="S10" s="396"/>
      <c r="T10" s="396"/>
      <c r="U10" s="396"/>
      <c r="V10" s="396"/>
      <c r="W10" s="396"/>
      <c r="X10" s="396"/>
      <c r="Y10" s="396"/>
      <c r="Z10" s="396"/>
      <c r="AA10" s="396"/>
      <c r="AB10" s="397"/>
      <c r="AC10" s="95" t="s">
        <v>211</v>
      </c>
      <c r="AD10" s="96" t="s">
        <v>212</v>
      </c>
      <c r="AE10" s="96" t="s">
        <v>213</v>
      </c>
      <c r="AF10" s="99" t="s">
        <v>214</v>
      </c>
      <c r="AG10" s="99" t="s">
        <v>215</v>
      </c>
      <c r="AH10" s="96" t="s">
        <v>216</v>
      </c>
      <c r="AI10" s="100" t="s">
        <v>217</v>
      </c>
      <c r="AJ10" s="101" t="s">
        <v>218</v>
      </c>
      <c r="AK10" s="102" t="s">
        <v>219</v>
      </c>
      <c r="AL10" s="102" t="s">
        <v>220</v>
      </c>
      <c r="AM10" s="102" t="s">
        <v>221</v>
      </c>
      <c r="AN10" s="102" t="s">
        <v>222</v>
      </c>
      <c r="AO10" s="102" t="s">
        <v>222</v>
      </c>
      <c r="AP10" s="103" t="s">
        <v>223</v>
      </c>
      <c r="AQ10" s="104" t="s">
        <v>224</v>
      </c>
      <c r="AR10" s="103" t="s">
        <v>225</v>
      </c>
      <c r="AS10" s="101" t="s">
        <v>226</v>
      </c>
      <c r="AT10" s="105" t="s">
        <v>227</v>
      </c>
      <c r="AU10" s="106" t="s">
        <v>228</v>
      </c>
      <c r="AV10" s="102" t="s">
        <v>229</v>
      </c>
      <c r="AW10" s="102" t="s">
        <v>230</v>
      </c>
      <c r="AX10" s="102" t="s">
        <v>231</v>
      </c>
      <c r="AY10" s="107" t="s">
        <v>232</v>
      </c>
      <c r="AZ10" s="108" t="s">
        <v>233</v>
      </c>
      <c r="BA10" s="109" t="s">
        <v>234</v>
      </c>
      <c r="BB10" s="110" t="s">
        <v>235</v>
      </c>
      <c r="BC10" s="109" t="s">
        <v>236</v>
      </c>
    </row>
    <row r="11" spans="1:55" s="523" customFormat="1" ht="14.25" customHeight="1" thickBot="1">
      <c r="A11" s="524"/>
      <c r="B11" s="525" t="s">
        <v>343</v>
      </c>
      <c r="C11" s="526"/>
      <c r="D11" s="527"/>
      <c r="E11" s="528"/>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30"/>
      <c r="AD11" s="526"/>
      <c r="AE11" s="526"/>
      <c r="AF11" s="531"/>
      <c r="AG11" s="531"/>
      <c r="AH11" s="526"/>
      <c r="AI11" s="532"/>
      <c r="AJ11" s="533"/>
      <c r="AK11" s="534"/>
      <c r="AL11" s="534"/>
      <c r="AM11" s="534"/>
      <c r="AN11" s="534"/>
      <c r="AO11" s="534"/>
      <c r="AP11" s="535"/>
      <c r="AQ11" s="536"/>
      <c r="AR11" s="535"/>
      <c r="AS11" s="533"/>
      <c r="AT11" s="537"/>
      <c r="AU11" s="533"/>
      <c r="AV11" s="534"/>
      <c r="AW11" s="534"/>
      <c r="AX11" s="534"/>
      <c r="AY11" s="532"/>
      <c r="AZ11" s="528"/>
      <c r="BA11" s="528"/>
      <c r="BB11" s="538"/>
      <c r="BC11" s="539"/>
    </row>
    <row r="12" spans="1:55" s="63" customFormat="1" ht="28.5" customHeight="1">
      <c r="A12" s="294">
        <v>1</v>
      </c>
      <c r="B12" s="295" t="s">
        <v>237</v>
      </c>
      <c r="C12" s="296" t="s">
        <v>125</v>
      </c>
      <c r="D12" s="349" t="s">
        <v>317</v>
      </c>
      <c r="E12" s="398">
        <v>16</v>
      </c>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297">
        <v>30</v>
      </c>
      <c r="AD12" s="297">
        <v>90</v>
      </c>
      <c r="AE12" s="350">
        <v>0</v>
      </c>
      <c r="AF12" s="298">
        <f aca="true" t="shared" si="0" ref="AF12:AF17">IF(E12&lt;25,0.8,IF(AND(E12&gt;=26,E12&lt;=35),1,IF(AND(E12&gt;=36,E12&lt;=50),1.2,IF(AND(E12&lt;60),1.3,))))</f>
        <v>0.8</v>
      </c>
      <c r="AG12" s="298">
        <f aca="true" t="shared" si="1" ref="AG12:AG17">IF(E12&lt;15,0.8,IF(AND(E12&gt;=15,E12&lt;=18),1,IF(AND(E12&gt;=19,E12&lt;=25),1.2,IF(AND(E12&lt;36),1.3,"Tách lớp"))))</f>
        <v>1</v>
      </c>
      <c r="AH12" s="299">
        <f aca="true" t="shared" si="2" ref="AH12:AH17">AC12*AF12+AD12*AG12</f>
        <v>114</v>
      </c>
      <c r="AI12" s="303">
        <f>SUM(AC12:AE25)</f>
        <v>597</v>
      </c>
      <c r="AJ12" s="300"/>
      <c r="AK12" s="300"/>
      <c r="AL12" s="300">
        <v>0.5</v>
      </c>
      <c r="AM12" s="300">
        <v>0.3</v>
      </c>
      <c r="AN12" s="300">
        <f aca="true" t="shared" si="3" ref="AN12:AN17">0.2*E12</f>
        <v>3.2</v>
      </c>
      <c r="AO12" s="300"/>
      <c r="AP12" s="300"/>
      <c r="AQ12" s="300"/>
      <c r="AR12" s="300"/>
      <c r="AS12" s="300"/>
      <c r="AT12" s="327">
        <f>SUM(AJ12:AS25)</f>
        <v>56</v>
      </c>
      <c r="AU12" s="300"/>
      <c r="AV12" s="300"/>
      <c r="AW12" s="300"/>
      <c r="AX12" s="300"/>
      <c r="AY12" s="300"/>
      <c r="AZ12" s="303">
        <f>AI12+AT12</f>
        <v>653</v>
      </c>
      <c r="BA12" s="304"/>
      <c r="BB12" s="332"/>
      <c r="BC12" s="238"/>
    </row>
    <row r="13" spans="1:55" s="63" customFormat="1" ht="28.5" customHeight="1">
      <c r="A13" s="239"/>
      <c r="B13" s="249" t="s">
        <v>243</v>
      </c>
      <c r="C13" s="351" t="s">
        <v>103</v>
      </c>
      <c r="D13" s="351" t="s">
        <v>317</v>
      </c>
      <c r="E13" s="400">
        <v>16</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241">
        <v>20</v>
      </c>
      <c r="AD13" s="241">
        <v>10</v>
      </c>
      <c r="AE13" s="352"/>
      <c r="AF13" s="250">
        <f t="shared" si="0"/>
        <v>0.8</v>
      </c>
      <c r="AG13" s="250">
        <f t="shared" si="1"/>
        <v>1</v>
      </c>
      <c r="AH13" s="251">
        <f t="shared" si="2"/>
        <v>26</v>
      </c>
      <c r="AI13" s="307"/>
      <c r="AJ13" s="243"/>
      <c r="AK13" s="243"/>
      <c r="AL13" s="243">
        <v>0.5</v>
      </c>
      <c r="AM13" s="243">
        <v>0.3</v>
      </c>
      <c r="AN13" s="243">
        <f t="shared" si="3"/>
        <v>3.2</v>
      </c>
      <c r="AO13" s="243"/>
      <c r="AP13" s="243"/>
      <c r="AQ13" s="243"/>
      <c r="AR13" s="243"/>
      <c r="AS13" s="243"/>
      <c r="AT13" s="247"/>
      <c r="AU13" s="243"/>
      <c r="AV13" s="243"/>
      <c r="AW13" s="243"/>
      <c r="AX13" s="243"/>
      <c r="AY13" s="243"/>
      <c r="AZ13" s="307"/>
      <c r="BA13" s="244"/>
      <c r="BB13" s="420"/>
      <c r="BC13" s="308"/>
    </row>
    <row r="14" spans="1:55" s="111" customFormat="1" ht="28.5" customHeight="1">
      <c r="A14" s="239"/>
      <c r="B14" s="249" t="s">
        <v>251</v>
      </c>
      <c r="C14" s="351" t="s">
        <v>315</v>
      </c>
      <c r="D14" s="351" t="s">
        <v>317</v>
      </c>
      <c r="E14" s="400">
        <v>16</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241">
        <v>30</v>
      </c>
      <c r="AD14" s="241">
        <v>30</v>
      </c>
      <c r="AE14" s="352">
        <v>1</v>
      </c>
      <c r="AF14" s="250">
        <f t="shared" si="0"/>
        <v>0.8</v>
      </c>
      <c r="AG14" s="250">
        <f t="shared" si="1"/>
        <v>1</v>
      </c>
      <c r="AH14" s="251">
        <f t="shared" si="2"/>
        <v>54</v>
      </c>
      <c r="AI14" s="307"/>
      <c r="AJ14" s="243"/>
      <c r="AK14" s="243"/>
      <c r="AL14" s="243">
        <v>0.5</v>
      </c>
      <c r="AM14" s="243">
        <v>0.3</v>
      </c>
      <c r="AN14" s="243">
        <f t="shared" si="3"/>
        <v>3.2</v>
      </c>
      <c r="AO14" s="243"/>
      <c r="AP14" s="243"/>
      <c r="AQ14" s="243"/>
      <c r="AR14" s="243"/>
      <c r="AS14" s="243"/>
      <c r="AT14" s="247"/>
      <c r="AU14" s="243"/>
      <c r="AV14" s="243"/>
      <c r="AW14" s="243"/>
      <c r="AX14" s="243"/>
      <c r="AY14" s="244"/>
      <c r="AZ14" s="247"/>
      <c r="BA14" s="244"/>
      <c r="BB14" s="420"/>
      <c r="BC14" s="308"/>
    </row>
    <row r="15" spans="1:55" s="111" customFormat="1" ht="24" customHeight="1">
      <c r="A15" s="239"/>
      <c r="B15" s="249" t="s">
        <v>252</v>
      </c>
      <c r="C15" s="240" t="s">
        <v>253</v>
      </c>
      <c r="D15" s="351" t="s">
        <v>317</v>
      </c>
      <c r="E15" s="400">
        <v>16</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241">
        <v>15</v>
      </c>
      <c r="AD15" s="241">
        <v>30</v>
      </c>
      <c r="AE15" s="352"/>
      <c r="AF15" s="250">
        <f t="shared" si="0"/>
        <v>0.8</v>
      </c>
      <c r="AG15" s="250">
        <f t="shared" si="1"/>
        <v>1</v>
      </c>
      <c r="AH15" s="251">
        <f t="shared" si="2"/>
        <v>42</v>
      </c>
      <c r="AI15" s="307"/>
      <c r="AJ15" s="372"/>
      <c r="AK15" s="244"/>
      <c r="AL15" s="243">
        <v>0.5</v>
      </c>
      <c r="AM15" s="243">
        <v>0.3</v>
      </c>
      <c r="AN15" s="243">
        <f t="shared" si="3"/>
        <v>3.2</v>
      </c>
      <c r="AO15" s="243"/>
      <c r="AP15" s="243"/>
      <c r="AQ15" s="243"/>
      <c r="AR15" s="243"/>
      <c r="AS15" s="243"/>
      <c r="AT15" s="372"/>
      <c r="AU15" s="244"/>
      <c r="AV15" s="243"/>
      <c r="AW15" s="243"/>
      <c r="AX15" s="243"/>
      <c r="AY15" s="244"/>
      <c r="AZ15" s="247"/>
      <c r="BA15" s="244"/>
      <c r="BB15" s="420"/>
      <c r="BC15" s="308"/>
    </row>
    <row r="16" spans="1:55" s="63" customFormat="1" ht="28.5" customHeight="1">
      <c r="A16" s="239"/>
      <c r="B16" s="249" t="s">
        <v>243</v>
      </c>
      <c r="C16" s="240" t="s">
        <v>94</v>
      </c>
      <c r="D16" s="351" t="s">
        <v>317</v>
      </c>
      <c r="E16" s="400">
        <v>16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241">
        <v>24</v>
      </c>
      <c r="AD16" s="241">
        <v>21</v>
      </c>
      <c r="AE16" s="352"/>
      <c r="AF16" s="250">
        <f t="shared" si="0"/>
        <v>0.8</v>
      </c>
      <c r="AG16" s="250">
        <f t="shared" si="1"/>
        <v>1</v>
      </c>
      <c r="AH16" s="251">
        <f t="shared" si="2"/>
        <v>40.2</v>
      </c>
      <c r="AI16" s="307"/>
      <c r="AJ16" s="243"/>
      <c r="AK16" s="243"/>
      <c r="AL16" s="243">
        <v>0.5</v>
      </c>
      <c r="AM16" s="243">
        <v>0.3</v>
      </c>
      <c r="AN16" s="243">
        <f t="shared" si="3"/>
        <v>3.2</v>
      </c>
      <c r="AO16" s="243"/>
      <c r="AP16" s="243"/>
      <c r="AQ16" s="243"/>
      <c r="AR16" s="243"/>
      <c r="AS16" s="243"/>
      <c r="AT16" s="247"/>
      <c r="AU16" s="243"/>
      <c r="AV16" s="243"/>
      <c r="AW16" s="243"/>
      <c r="AX16" s="243"/>
      <c r="AY16" s="243"/>
      <c r="AZ16" s="307"/>
      <c r="BA16" s="244"/>
      <c r="BB16" s="420"/>
      <c r="BC16" s="308"/>
    </row>
    <row r="17" spans="1:55" s="111" customFormat="1" ht="24" customHeight="1">
      <c r="A17" s="239"/>
      <c r="B17" s="249" t="s">
        <v>252</v>
      </c>
      <c r="C17" s="351" t="s">
        <v>88</v>
      </c>
      <c r="D17" s="351" t="s">
        <v>317</v>
      </c>
      <c r="E17" s="400">
        <v>16</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241">
        <v>15</v>
      </c>
      <c r="AD17" s="241">
        <v>15</v>
      </c>
      <c r="AE17" s="352"/>
      <c r="AF17" s="250">
        <f t="shared" si="0"/>
        <v>0.8</v>
      </c>
      <c r="AG17" s="250">
        <f t="shared" si="1"/>
        <v>1</v>
      </c>
      <c r="AH17" s="251">
        <f t="shared" si="2"/>
        <v>27</v>
      </c>
      <c r="AI17" s="307"/>
      <c r="AJ17" s="243"/>
      <c r="AK17" s="243"/>
      <c r="AL17" s="243">
        <v>0.5</v>
      </c>
      <c r="AM17" s="243">
        <v>0.3</v>
      </c>
      <c r="AN17" s="243">
        <f t="shared" si="3"/>
        <v>3.2</v>
      </c>
      <c r="AO17" s="243"/>
      <c r="AP17" s="243"/>
      <c r="AQ17" s="243"/>
      <c r="AR17" s="243"/>
      <c r="AS17" s="243"/>
      <c r="AT17" s="247"/>
      <c r="AU17" s="243"/>
      <c r="AV17" s="243"/>
      <c r="AW17" s="243"/>
      <c r="AX17" s="243"/>
      <c r="AY17" s="244"/>
      <c r="AZ17" s="307"/>
      <c r="BA17" s="244"/>
      <c r="BB17" s="420"/>
      <c r="BC17" s="308"/>
    </row>
    <row r="18" spans="1:55" s="111" customFormat="1" ht="24" customHeight="1">
      <c r="A18" s="239"/>
      <c r="B18" s="249" t="s">
        <v>336</v>
      </c>
      <c r="C18" s="249" t="s">
        <v>80</v>
      </c>
      <c r="D18" s="351" t="s">
        <v>317</v>
      </c>
      <c r="E18" s="400">
        <v>16</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241">
        <v>48</v>
      </c>
      <c r="AD18" s="241">
        <v>0</v>
      </c>
      <c r="AE18" s="352"/>
      <c r="AF18" s="250">
        <f aca="true" t="shared" si="4" ref="AF18:AF25">IF(E18&lt;25,0.8,IF(AND(E18&gt;=26,E18&lt;=35),1,IF(AND(E18&gt;=36,E18&lt;=50),1.2,IF(AND(E18&lt;60),1.3,))))</f>
        <v>0.8</v>
      </c>
      <c r="AG18" s="250">
        <f aca="true" t="shared" si="5" ref="AG18:AG25">IF(E18&lt;15,0.8,IF(AND(E18&gt;=15,E18&lt;=18),1,IF(AND(E18&gt;=19,E18&lt;=25),1.2,IF(AND(E18&lt;36),1.3,"Tách lớp"))))</f>
        <v>1</v>
      </c>
      <c r="AH18" s="251">
        <f aca="true" t="shared" si="6" ref="AH18:AH25">AC18*AF18+AD18*AG18</f>
        <v>38.400000000000006</v>
      </c>
      <c r="AI18" s="307"/>
      <c r="AJ18" s="243"/>
      <c r="AK18" s="243"/>
      <c r="AL18" s="243">
        <v>0.5</v>
      </c>
      <c r="AM18" s="243">
        <v>0.3</v>
      </c>
      <c r="AN18" s="243">
        <f aca="true" t="shared" si="7" ref="AN18:AN25">0.2*E18</f>
        <v>3.2</v>
      </c>
      <c r="AO18" s="243"/>
      <c r="AP18" s="243"/>
      <c r="AQ18" s="243"/>
      <c r="AR18" s="243"/>
      <c r="AS18" s="243"/>
      <c r="AT18" s="247"/>
      <c r="AU18" s="243"/>
      <c r="AV18" s="243"/>
      <c r="AW18" s="243"/>
      <c r="AX18" s="243"/>
      <c r="AY18" s="244"/>
      <c r="AZ18" s="307"/>
      <c r="BA18" s="244"/>
      <c r="BB18" s="420"/>
      <c r="BC18" s="308"/>
    </row>
    <row r="19" spans="1:55" s="111" customFormat="1" ht="24" customHeight="1">
      <c r="A19" s="239"/>
      <c r="B19" s="249" t="s">
        <v>336</v>
      </c>
      <c r="C19" s="249" t="s">
        <v>335</v>
      </c>
      <c r="D19" s="351" t="s">
        <v>317</v>
      </c>
      <c r="E19" s="400">
        <v>16</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241">
        <v>32</v>
      </c>
      <c r="AD19" s="241">
        <v>0</v>
      </c>
      <c r="AE19" s="352"/>
      <c r="AF19" s="250">
        <f t="shared" si="4"/>
        <v>0.8</v>
      </c>
      <c r="AG19" s="250">
        <f t="shared" si="5"/>
        <v>1</v>
      </c>
      <c r="AH19" s="251">
        <f t="shared" si="6"/>
        <v>25.6</v>
      </c>
      <c r="AI19" s="307"/>
      <c r="AJ19" s="243"/>
      <c r="AK19" s="243"/>
      <c r="AL19" s="243">
        <v>0.5</v>
      </c>
      <c r="AM19" s="243">
        <v>0.3</v>
      </c>
      <c r="AN19" s="243">
        <f t="shared" si="7"/>
        <v>3.2</v>
      </c>
      <c r="AO19" s="243"/>
      <c r="AP19" s="243"/>
      <c r="AQ19" s="243"/>
      <c r="AR19" s="243"/>
      <c r="AS19" s="243"/>
      <c r="AT19" s="247"/>
      <c r="AU19" s="243"/>
      <c r="AV19" s="243"/>
      <c r="AW19" s="243"/>
      <c r="AX19" s="243"/>
      <c r="AY19" s="244"/>
      <c r="AZ19" s="307"/>
      <c r="BA19" s="244"/>
      <c r="BB19" s="420"/>
      <c r="BC19" s="308"/>
    </row>
    <row r="20" spans="1:55" s="111" customFormat="1" ht="24" customHeight="1">
      <c r="A20" s="239"/>
      <c r="B20" s="249" t="s">
        <v>336</v>
      </c>
      <c r="C20" s="249" t="s">
        <v>330</v>
      </c>
      <c r="D20" s="351" t="s">
        <v>317</v>
      </c>
      <c r="E20" s="400">
        <v>16</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241">
        <v>32</v>
      </c>
      <c r="AD20" s="241">
        <v>0</v>
      </c>
      <c r="AE20" s="352"/>
      <c r="AF20" s="250">
        <f t="shared" si="4"/>
        <v>0.8</v>
      </c>
      <c r="AG20" s="250">
        <f t="shared" si="5"/>
        <v>1</v>
      </c>
      <c r="AH20" s="251">
        <f t="shared" si="6"/>
        <v>25.6</v>
      </c>
      <c r="AI20" s="307"/>
      <c r="AJ20" s="243"/>
      <c r="AK20" s="243"/>
      <c r="AL20" s="243">
        <v>0.5</v>
      </c>
      <c r="AM20" s="243">
        <v>0.3</v>
      </c>
      <c r="AN20" s="243">
        <f t="shared" si="7"/>
        <v>3.2</v>
      </c>
      <c r="AO20" s="243"/>
      <c r="AP20" s="243"/>
      <c r="AQ20" s="243"/>
      <c r="AR20" s="243"/>
      <c r="AS20" s="243"/>
      <c r="AT20" s="247"/>
      <c r="AU20" s="243"/>
      <c r="AV20" s="243"/>
      <c r="AW20" s="243"/>
      <c r="AX20" s="243"/>
      <c r="AY20" s="244"/>
      <c r="AZ20" s="307"/>
      <c r="BA20" s="244"/>
      <c r="BB20" s="420"/>
      <c r="BC20" s="308"/>
    </row>
    <row r="21" spans="1:55" s="111" customFormat="1" ht="24" customHeight="1">
      <c r="A21" s="239"/>
      <c r="B21" s="249" t="s">
        <v>336</v>
      </c>
      <c r="C21" s="249" t="s">
        <v>334</v>
      </c>
      <c r="D21" s="351" t="s">
        <v>317</v>
      </c>
      <c r="E21" s="400">
        <v>16</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241">
        <v>45</v>
      </c>
      <c r="AD21" s="241">
        <v>0</v>
      </c>
      <c r="AE21" s="352"/>
      <c r="AF21" s="250">
        <f t="shared" si="4"/>
        <v>0.8</v>
      </c>
      <c r="AG21" s="250">
        <f t="shared" si="5"/>
        <v>1</v>
      </c>
      <c r="AH21" s="251">
        <f t="shared" si="6"/>
        <v>36</v>
      </c>
      <c r="AI21" s="307"/>
      <c r="AJ21" s="243"/>
      <c r="AK21" s="243"/>
      <c r="AL21" s="243">
        <v>0.5</v>
      </c>
      <c r="AM21" s="243">
        <v>0.3</v>
      </c>
      <c r="AN21" s="243">
        <f t="shared" si="7"/>
        <v>3.2</v>
      </c>
      <c r="AO21" s="243"/>
      <c r="AP21" s="243"/>
      <c r="AQ21" s="243"/>
      <c r="AR21" s="243"/>
      <c r="AS21" s="243"/>
      <c r="AT21" s="247"/>
      <c r="AU21" s="243"/>
      <c r="AV21" s="243"/>
      <c r="AW21" s="243"/>
      <c r="AX21" s="243"/>
      <c r="AY21" s="244"/>
      <c r="AZ21" s="307"/>
      <c r="BA21" s="244"/>
      <c r="BB21" s="420"/>
      <c r="BC21" s="308"/>
    </row>
    <row r="22" spans="1:55" s="111" customFormat="1" ht="24" customHeight="1">
      <c r="A22" s="239"/>
      <c r="B22" s="249" t="s">
        <v>336</v>
      </c>
      <c r="C22" s="249" t="s">
        <v>333</v>
      </c>
      <c r="D22" s="351" t="s">
        <v>317</v>
      </c>
      <c r="E22" s="400">
        <v>16</v>
      </c>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241">
        <v>16</v>
      </c>
      <c r="AD22" s="241">
        <v>0</v>
      </c>
      <c r="AE22" s="352"/>
      <c r="AF22" s="250">
        <f t="shared" si="4"/>
        <v>0.8</v>
      </c>
      <c r="AG22" s="250">
        <f t="shared" si="5"/>
        <v>1</v>
      </c>
      <c r="AH22" s="251">
        <f t="shared" si="6"/>
        <v>12.8</v>
      </c>
      <c r="AI22" s="307"/>
      <c r="AJ22" s="243"/>
      <c r="AK22" s="243"/>
      <c r="AL22" s="243">
        <v>0.5</v>
      </c>
      <c r="AM22" s="243">
        <v>0.3</v>
      </c>
      <c r="AN22" s="243">
        <f t="shared" si="7"/>
        <v>3.2</v>
      </c>
      <c r="AO22" s="243"/>
      <c r="AP22" s="243"/>
      <c r="AQ22" s="243"/>
      <c r="AR22" s="243"/>
      <c r="AS22" s="243"/>
      <c r="AT22" s="247"/>
      <c r="AU22" s="243"/>
      <c r="AV22" s="243"/>
      <c r="AW22" s="243"/>
      <c r="AX22" s="243"/>
      <c r="AY22" s="244"/>
      <c r="AZ22" s="307"/>
      <c r="BA22" s="244"/>
      <c r="BB22" s="420"/>
      <c r="BC22" s="308"/>
    </row>
    <row r="23" spans="1:55" s="111" customFormat="1" ht="24" customHeight="1">
      <c r="A23" s="239"/>
      <c r="B23" s="249" t="s">
        <v>336</v>
      </c>
      <c r="C23" s="249" t="s">
        <v>332</v>
      </c>
      <c r="D23" s="351" t="s">
        <v>317</v>
      </c>
      <c r="E23" s="400">
        <v>16</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241">
        <v>32</v>
      </c>
      <c r="AD23" s="241">
        <v>0</v>
      </c>
      <c r="AE23" s="352"/>
      <c r="AF23" s="250">
        <f t="shared" si="4"/>
        <v>0.8</v>
      </c>
      <c r="AG23" s="250">
        <f t="shared" si="5"/>
        <v>1</v>
      </c>
      <c r="AH23" s="251">
        <f t="shared" si="6"/>
        <v>25.6</v>
      </c>
      <c r="AI23" s="307"/>
      <c r="AJ23" s="243"/>
      <c r="AK23" s="243"/>
      <c r="AL23" s="243">
        <v>0.5</v>
      </c>
      <c r="AM23" s="243">
        <v>0.3</v>
      </c>
      <c r="AN23" s="243">
        <f t="shared" si="7"/>
        <v>3.2</v>
      </c>
      <c r="AO23" s="243"/>
      <c r="AP23" s="243"/>
      <c r="AQ23" s="243"/>
      <c r="AR23" s="243"/>
      <c r="AS23" s="243"/>
      <c r="AT23" s="247"/>
      <c r="AU23" s="243"/>
      <c r="AV23" s="243"/>
      <c r="AW23" s="243"/>
      <c r="AX23" s="243"/>
      <c r="AY23" s="244"/>
      <c r="AZ23" s="307"/>
      <c r="BA23" s="244"/>
      <c r="BB23" s="420"/>
      <c r="BC23" s="308"/>
    </row>
    <row r="24" spans="1:55" s="111" customFormat="1" ht="24" customHeight="1">
      <c r="A24" s="239"/>
      <c r="B24" s="249" t="s">
        <v>336</v>
      </c>
      <c r="C24" s="249" t="s">
        <v>331</v>
      </c>
      <c r="D24" s="351" t="s">
        <v>317</v>
      </c>
      <c r="E24" s="400">
        <v>16</v>
      </c>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241">
        <v>16</v>
      </c>
      <c r="AD24" s="241">
        <v>0</v>
      </c>
      <c r="AE24" s="352"/>
      <c r="AF24" s="250">
        <f t="shared" si="4"/>
        <v>0.8</v>
      </c>
      <c r="AG24" s="250">
        <f t="shared" si="5"/>
        <v>1</v>
      </c>
      <c r="AH24" s="251">
        <f t="shared" si="6"/>
        <v>12.8</v>
      </c>
      <c r="AI24" s="307"/>
      <c r="AJ24" s="243"/>
      <c r="AK24" s="243"/>
      <c r="AL24" s="243">
        <v>0.5</v>
      </c>
      <c r="AM24" s="243">
        <v>0.3</v>
      </c>
      <c r="AN24" s="243">
        <f t="shared" si="7"/>
        <v>3.2</v>
      </c>
      <c r="AO24" s="243"/>
      <c r="AP24" s="243"/>
      <c r="AQ24" s="243"/>
      <c r="AR24" s="243"/>
      <c r="AS24" s="243"/>
      <c r="AT24" s="247"/>
      <c r="AU24" s="243"/>
      <c r="AV24" s="243"/>
      <c r="AW24" s="243"/>
      <c r="AX24" s="243"/>
      <c r="AY24" s="244"/>
      <c r="AZ24" s="307"/>
      <c r="BA24" s="244"/>
      <c r="BB24" s="420"/>
      <c r="BC24" s="308"/>
    </row>
    <row r="25" spans="1:55" s="111" customFormat="1" ht="24" customHeight="1" thickBot="1">
      <c r="A25" s="421"/>
      <c r="B25" s="338" t="s">
        <v>337</v>
      </c>
      <c r="C25" s="358" t="s">
        <v>338</v>
      </c>
      <c r="D25" s="358" t="s">
        <v>317</v>
      </c>
      <c r="E25" s="406">
        <v>16</v>
      </c>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39">
        <v>45</v>
      </c>
      <c r="AD25" s="339">
        <v>0</v>
      </c>
      <c r="AE25" s="359"/>
      <c r="AF25" s="341">
        <f t="shared" si="4"/>
        <v>0.8</v>
      </c>
      <c r="AG25" s="341">
        <f t="shared" si="5"/>
        <v>1</v>
      </c>
      <c r="AH25" s="422">
        <f t="shared" si="6"/>
        <v>36</v>
      </c>
      <c r="AI25" s="423"/>
      <c r="AJ25" s="424"/>
      <c r="AK25" s="424"/>
      <c r="AL25" s="424">
        <v>0.5</v>
      </c>
      <c r="AM25" s="424">
        <v>0.3</v>
      </c>
      <c r="AN25" s="424">
        <f t="shared" si="7"/>
        <v>3.2</v>
      </c>
      <c r="AO25" s="424"/>
      <c r="AP25" s="424"/>
      <c r="AQ25" s="424"/>
      <c r="AR25" s="424"/>
      <c r="AS25" s="424"/>
      <c r="AT25" s="425"/>
      <c r="AU25" s="424"/>
      <c r="AV25" s="424"/>
      <c r="AW25" s="424"/>
      <c r="AX25" s="424"/>
      <c r="AY25" s="426"/>
      <c r="AZ25" s="423"/>
      <c r="BA25" s="426"/>
      <c r="BB25" s="427"/>
      <c r="BC25" s="428"/>
    </row>
    <row r="26" spans="1:55" s="63" customFormat="1" ht="28.5" customHeight="1">
      <c r="A26" s="294"/>
      <c r="B26" s="295" t="s">
        <v>243</v>
      </c>
      <c r="C26" s="349" t="s">
        <v>101</v>
      </c>
      <c r="D26" s="349" t="s">
        <v>321</v>
      </c>
      <c r="E26" s="398">
        <v>23</v>
      </c>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297">
        <v>15</v>
      </c>
      <c r="AD26" s="297">
        <v>15</v>
      </c>
      <c r="AE26" s="350"/>
      <c r="AF26" s="298">
        <f aca="true" t="shared" si="8" ref="AF26:AF32">IF(E26&lt;25,0.8,IF(AND(E26&gt;=26,E26&lt;=35),1,IF(AND(E26&gt;=36,E26&lt;=50),1.2,IF(AND(E26&lt;60),1.3,))))</f>
        <v>0.8</v>
      </c>
      <c r="AG26" s="298">
        <f aca="true" t="shared" si="9" ref="AG26:AG32">IF(E26&lt;15,0.8,IF(AND(E26&gt;=15,E26&lt;=18),1,IF(AND(E26&gt;=19,E26&lt;=25),1.2,IF(AND(E26&lt;36),1.3,"Tách lớp"))))</f>
        <v>1.2</v>
      </c>
      <c r="AH26" s="299">
        <f aca="true" t="shared" si="10" ref="AH26:AH32">AC26*AF26+AD26*AG26</f>
        <v>30</v>
      </c>
      <c r="AI26" s="303">
        <f>SUM(AC26:AE40)</f>
        <v>552</v>
      </c>
      <c r="AJ26" s="300"/>
      <c r="AK26" s="300"/>
      <c r="AL26" s="300">
        <v>0.5</v>
      </c>
      <c r="AM26" s="300">
        <v>0.3</v>
      </c>
      <c r="AN26" s="300">
        <f aca="true" t="shared" si="11" ref="AN26:AN32">0.2*E26</f>
        <v>4.6000000000000005</v>
      </c>
      <c r="AO26" s="300"/>
      <c r="AP26" s="300"/>
      <c r="AQ26" s="300"/>
      <c r="AR26" s="300"/>
      <c r="AS26" s="300"/>
      <c r="AT26" s="327">
        <f>SUM(AJ26:AP40)</f>
        <v>80.99999999999997</v>
      </c>
      <c r="AU26" s="300"/>
      <c r="AV26" s="300"/>
      <c r="AW26" s="300"/>
      <c r="AX26" s="300"/>
      <c r="AY26" s="300"/>
      <c r="AZ26" s="303">
        <f>AT26+AI26</f>
        <v>633</v>
      </c>
      <c r="BA26" s="304"/>
      <c r="BB26" s="332"/>
      <c r="BC26" s="238"/>
    </row>
    <row r="27" spans="1:55" s="63" customFormat="1" ht="28.5" customHeight="1">
      <c r="A27" s="239"/>
      <c r="B27" s="249" t="s">
        <v>243</v>
      </c>
      <c r="C27" s="351" t="s">
        <v>103</v>
      </c>
      <c r="D27" s="351" t="s">
        <v>321</v>
      </c>
      <c r="E27" s="400">
        <v>23</v>
      </c>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241">
        <v>15</v>
      </c>
      <c r="AD27" s="241">
        <v>15</v>
      </c>
      <c r="AE27" s="352"/>
      <c r="AF27" s="250">
        <f t="shared" si="8"/>
        <v>0.8</v>
      </c>
      <c r="AG27" s="250">
        <f t="shared" si="9"/>
        <v>1.2</v>
      </c>
      <c r="AH27" s="251">
        <f t="shared" si="10"/>
        <v>30</v>
      </c>
      <c r="AI27" s="307"/>
      <c r="AJ27" s="243"/>
      <c r="AK27" s="243"/>
      <c r="AL27" s="243">
        <v>0.5</v>
      </c>
      <c r="AM27" s="243">
        <v>0.3</v>
      </c>
      <c r="AN27" s="243">
        <f t="shared" si="11"/>
        <v>4.6000000000000005</v>
      </c>
      <c r="AO27" s="243"/>
      <c r="AP27" s="243"/>
      <c r="AQ27" s="243"/>
      <c r="AR27" s="243"/>
      <c r="AS27" s="243"/>
      <c r="AT27" s="247"/>
      <c r="AU27" s="243"/>
      <c r="AV27" s="243"/>
      <c r="AW27" s="243"/>
      <c r="AX27" s="243"/>
      <c r="AY27" s="243"/>
      <c r="AZ27" s="307"/>
      <c r="BA27" s="244"/>
      <c r="BB27" s="420"/>
      <c r="BC27" s="308"/>
    </row>
    <row r="28" spans="1:55" s="111" customFormat="1" ht="28.5" customHeight="1">
      <c r="A28" s="239"/>
      <c r="B28" s="249" t="s">
        <v>247</v>
      </c>
      <c r="C28" s="240" t="s">
        <v>98</v>
      </c>
      <c r="D28" s="351" t="s">
        <v>245</v>
      </c>
      <c r="E28" s="400">
        <v>23</v>
      </c>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241">
        <v>30</v>
      </c>
      <c r="AD28" s="241">
        <v>15</v>
      </c>
      <c r="AE28" s="352">
        <v>1</v>
      </c>
      <c r="AF28" s="250">
        <f t="shared" si="8"/>
        <v>0.8</v>
      </c>
      <c r="AG28" s="250">
        <f t="shared" si="9"/>
        <v>1.2</v>
      </c>
      <c r="AH28" s="251">
        <f t="shared" si="10"/>
        <v>42</v>
      </c>
      <c r="AI28" s="307"/>
      <c r="AJ28" s="243"/>
      <c r="AK28" s="243"/>
      <c r="AL28" s="243">
        <v>0.5</v>
      </c>
      <c r="AM28" s="243">
        <v>0.3</v>
      </c>
      <c r="AN28" s="243">
        <f t="shared" si="11"/>
        <v>4.6000000000000005</v>
      </c>
      <c r="AO28" s="243"/>
      <c r="AP28" s="243"/>
      <c r="AQ28" s="243"/>
      <c r="AR28" s="243"/>
      <c r="AS28" s="243"/>
      <c r="AT28" s="247"/>
      <c r="AU28" s="243"/>
      <c r="AV28" s="243"/>
      <c r="AW28" s="243"/>
      <c r="AX28" s="243"/>
      <c r="AY28" s="244"/>
      <c r="AZ28" s="247"/>
      <c r="BA28" s="244"/>
      <c r="BB28" s="420"/>
      <c r="BC28" s="308"/>
    </row>
    <row r="29" spans="1:55" s="111" customFormat="1" ht="24" customHeight="1">
      <c r="A29" s="239"/>
      <c r="B29" s="249" t="s">
        <v>255</v>
      </c>
      <c r="C29" s="240" t="s">
        <v>102</v>
      </c>
      <c r="D29" s="351" t="s">
        <v>321</v>
      </c>
      <c r="E29" s="400">
        <v>23</v>
      </c>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241">
        <v>30</v>
      </c>
      <c r="AD29" s="241">
        <v>15</v>
      </c>
      <c r="AE29" s="352">
        <v>0</v>
      </c>
      <c r="AF29" s="250">
        <f t="shared" si="8"/>
        <v>0.8</v>
      </c>
      <c r="AG29" s="250">
        <f t="shared" si="9"/>
        <v>1.2</v>
      </c>
      <c r="AH29" s="251">
        <f t="shared" si="10"/>
        <v>42</v>
      </c>
      <c r="AI29" s="307"/>
      <c r="AJ29" s="243"/>
      <c r="AK29" s="243"/>
      <c r="AL29" s="243">
        <v>0.5</v>
      </c>
      <c r="AM29" s="243">
        <v>0.3</v>
      </c>
      <c r="AN29" s="243">
        <f t="shared" si="11"/>
        <v>4.6000000000000005</v>
      </c>
      <c r="AO29" s="243"/>
      <c r="AP29" s="243"/>
      <c r="AQ29" s="243"/>
      <c r="AR29" s="243"/>
      <c r="AS29" s="243"/>
      <c r="AT29" s="247"/>
      <c r="AU29" s="243"/>
      <c r="AV29" s="243"/>
      <c r="AW29" s="243"/>
      <c r="AX29" s="243"/>
      <c r="AY29" s="244"/>
      <c r="AZ29" s="247"/>
      <c r="BA29" s="244"/>
      <c r="BB29" s="420"/>
      <c r="BC29" s="308"/>
    </row>
    <row r="30" spans="1:55" s="111" customFormat="1" ht="24" customHeight="1">
      <c r="A30" s="239"/>
      <c r="B30" s="249" t="s">
        <v>255</v>
      </c>
      <c r="C30" s="240" t="s">
        <v>256</v>
      </c>
      <c r="D30" s="351" t="s">
        <v>321</v>
      </c>
      <c r="E30" s="400">
        <v>23</v>
      </c>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241">
        <v>15</v>
      </c>
      <c r="AD30" s="241">
        <v>30</v>
      </c>
      <c r="AE30" s="352">
        <v>0</v>
      </c>
      <c r="AF30" s="250">
        <f t="shared" si="8"/>
        <v>0.8</v>
      </c>
      <c r="AG30" s="250">
        <f t="shared" si="9"/>
        <v>1.2</v>
      </c>
      <c r="AH30" s="251">
        <f t="shared" si="10"/>
        <v>48</v>
      </c>
      <c r="AI30" s="307"/>
      <c r="AJ30" s="243"/>
      <c r="AK30" s="244"/>
      <c r="AL30" s="243">
        <v>0.5</v>
      </c>
      <c r="AM30" s="243">
        <v>0.3</v>
      </c>
      <c r="AN30" s="243">
        <f t="shared" si="11"/>
        <v>4.6000000000000005</v>
      </c>
      <c r="AO30" s="243"/>
      <c r="AP30" s="243"/>
      <c r="AQ30" s="243"/>
      <c r="AR30" s="243"/>
      <c r="AS30" s="243"/>
      <c r="AT30" s="247"/>
      <c r="AU30" s="243"/>
      <c r="AV30" s="243"/>
      <c r="AW30" s="243"/>
      <c r="AX30" s="243"/>
      <c r="AY30" s="244"/>
      <c r="AZ30" s="247"/>
      <c r="BA30" s="244"/>
      <c r="BB30" s="420"/>
      <c r="BC30" s="308"/>
    </row>
    <row r="31" spans="1:55" s="111" customFormat="1" ht="24" customHeight="1">
      <c r="A31" s="239"/>
      <c r="B31" s="249" t="s">
        <v>255</v>
      </c>
      <c r="C31" s="240" t="s">
        <v>258</v>
      </c>
      <c r="D31" s="351" t="s">
        <v>321</v>
      </c>
      <c r="E31" s="400">
        <v>23</v>
      </c>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241">
        <v>15</v>
      </c>
      <c r="AD31" s="241">
        <v>15</v>
      </c>
      <c r="AE31" s="352">
        <v>0</v>
      </c>
      <c r="AF31" s="250">
        <f t="shared" si="8"/>
        <v>0.8</v>
      </c>
      <c r="AG31" s="250">
        <f t="shared" si="9"/>
        <v>1.2</v>
      </c>
      <c r="AH31" s="251">
        <f t="shared" si="10"/>
        <v>30</v>
      </c>
      <c r="AI31" s="307"/>
      <c r="AJ31" s="243"/>
      <c r="AK31" s="243"/>
      <c r="AL31" s="243">
        <v>0.5</v>
      </c>
      <c r="AM31" s="243">
        <v>0.3</v>
      </c>
      <c r="AN31" s="243">
        <f t="shared" si="11"/>
        <v>4.6000000000000005</v>
      </c>
      <c r="AO31" s="243"/>
      <c r="AP31" s="243"/>
      <c r="AQ31" s="243"/>
      <c r="AR31" s="243"/>
      <c r="AS31" s="243"/>
      <c r="AT31" s="247"/>
      <c r="AU31" s="243"/>
      <c r="AV31" s="243"/>
      <c r="AW31" s="243"/>
      <c r="AX31" s="243"/>
      <c r="AY31" s="244"/>
      <c r="AZ31" s="247"/>
      <c r="BA31" s="244"/>
      <c r="BB31" s="420"/>
      <c r="BC31" s="308"/>
    </row>
    <row r="32" spans="1:55" s="111" customFormat="1" ht="24" customHeight="1">
      <c r="A32" s="239"/>
      <c r="B32" s="249" t="s">
        <v>255</v>
      </c>
      <c r="C32" s="240" t="s">
        <v>99</v>
      </c>
      <c r="D32" s="351" t="s">
        <v>321</v>
      </c>
      <c r="E32" s="400">
        <v>23</v>
      </c>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241">
        <v>15</v>
      </c>
      <c r="AD32" s="241">
        <v>45</v>
      </c>
      <c r="AE32" s="352"/>
      <c r="AF32" s="250">
        <f t="shared" si="8"/>
        <v>0.8</v>
      </c>
      <c r="AG32" s="250">
        <f t="shared" si="9"/>
        <v>1.2</v>
      </c>
      <c r="AH32" s="251">
        <f t="shared" si="10"/>
        <v>66</v>
      </c>
      <c r="AI32" s="307"/>
      <c r="AJ32" s="243"/>
      <c r="AK32" s="244"/>
      <c r="AL32" s="243">
        <v>0.5</v>
      </c>
      <c r="AM32" s="243">
        <v>0.3</v>
      </c>
      <c r="AN32" s="243">
        <f t="shared" si="11"/>
        <v>4.6000000000000005</v>
      </c>
      <c r="AO32" s="243"/>
      <c r="AP32" s="243"/>
      <c r="AQ32" s="243"/>
      <c r="AR32" s="243"/>
      <c r="AS32" s="243"/>
      <c r="AT32" s="247"/>
      <c r="AU32" s="243"/>
      <c r="AV32" s="243"/>
      <c r="AW32" s="243"/>
      <c r="AX32" s="243"/>
      <c r="AY32" s="244"/>
      <c r="AZ32" s="247"/>
      <c r="BA32" s="244"/>
      <c r="BB32" s="420"/>
      <c r="BC32" s="308"/>
    </row>
    <row r="33" spans="1:55" s="111" customFormat="1" ht="24" customHeight="1">
      <c r="A33" s="239"/>
      <c r="B33" s="249" t="s">
        <v>336</v>
      </c>
      <c r="C33" s="249" t="s">
        <v>80</v>
      </c>
      <c r="D33" s="351" t="s">
        <v>317</v>
      </c>
      <c r="E33" s="400">
        <v>23</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241">
        <v>48</v>
      </c>
      <c r="AD33" s="241">
        <v>0</v>
      </c>
      <c r="AE33" s="352"/>
      <c r="AF33" s="250">
        <f aca="true" t="shared" si="12" ref="AF33:AF40">IF(E33&lt;25,0.8,IF(AND(E33&gt;=26,E33&lt;=35),1,IF(AND(E33&gt;=36,E33&lt;=50),1.2,IF(AND(E33&lt;60),1.3,))))</f>
        <v>0.8</v>
      </c>
      <c r="AG33" s="250">
        <f aca="true" t="shared" si="13" ref="AG33:AG40">IF(E33&lt;15,0.8,IF(AND(E33&gt;=15,E33&lt;=18),1,IF(AND(E33&gt;=19,E33&lt;=25),1.2,IF(AND(E33&lt;36),1.3,"Tách lớp"))))</f>
        <v>1.2</v>
      </c>
      <c r="AH33" s="251">
        <f aca="true" t="shared" si="14" ref="AH33:AH40">AC33*AF33+AD33*AG33</f>
        <v>38.400000000000006</v>
      </c>
      <c r="AI33" s="307"/>
      <c r="AJ33" s="243"/>
      <c r="AK33" s="243"/>
      <c r="AL33" s="243">
        <v>0.5</v>
      </c>
      <c r="AM33" s="243">
        <v>0.3</v>
      </c>
      <c r="AN33" s="243">
        <f aca="true" t="shared" si="15" ref="AN33:AN40">0.2*E33</f>
        <v>4.6000000000000005</v>
      </c>
      <c r="AO33" s="243"/>
      <c r="AP33" s="243"/>
      <c r="AQ33" s="243"/>
      <c r="AR33" s="243"/>
      <c r="AS33" s="243"/>
      <c r="AT33" s="247"/>
      <c r="AU33" s="243"/>
      <c r="AV33" s="243"/>
      <c r="AW33" s="243"/>
      <c r="AX33" s="243"/>
      <c r="AY33" s="244"/>
      <c r="AZ33" s="307"/>
      <c r="BA33" s="244"/>
      <c r="BB33" s="420"/>
      <c r="BC33" s="308"/>
    </row>
    <row r="34" spans="1:55" s="111" customFormat="1" ht="24" customHeight="1">
      <c r="A34" s="239"/>
      <c r="B34" s="249" t="s">
        <v>336</v>
      </c>
      <c r="C34" s="249" t="s">
        <v>335</v>
      </c>
      <c r="D34" s="351" t="s">
        <v>317</v>
      </c>
      <c r="E34" s="400">
        <v>23</v>
      </c>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241">
        <v>32</v>
      </c>
      <c r="AD34" s="241">
        <v>0</v>
      </c>
      <c r="AE34" s="352"/>
      <c r="AF34" s="250">
        <f t="shared" si="12"/>
        <v>0.8</v>
      </c>
      <c r="AG34" s="250">
        <f t="shared" si="13"/>
        <v>1.2</v>
      </c>
      <c r="AH34" s="251">
        <f t="shared" si="14"/>
        <v>25.6</v>
      </c>
      <c r="AI34" s="307"/>
      <c r="AJ34" s="243"/>
      <c r="AK34" s="243"/>
      <c r="AL34" s="243">
        <v>0.5</v>
      </c>
      <c r="AM34" s="243">
        <v>0.3</v>
      </c>
      <c r="AN34" s="243">
        <f t="shared" si="15"/>
        <v>4.6000000000000005</v>
      </c>
      <c r="AO34" s="243"/>
      <c r="AP34" s="243"/>
      <c r="AQ34" s="243"/>
      <c r="AR34" s="243"/>
      <c r="AS34" s="243"/>
      <c r="AT34" s="247"/>
      <c r="AU34" s="243"/>
      <c r="AV34" s="243"/>
      <c r="AW34" s="243"/>
      <c r="AX34" s="243"/>
      <c r="AY34" s="244"/>
      <c r="AZ34" s="307"/>
      <c r="BA34" s="244"/>
      <c r="BB34" s="420"/>
      <c r="BC34" s="308"/>
    </row>
    <row r="35" spans="1:55" s="111" customFormat="1" ht="24" customHeight="1">
      <c r="A35" s="239"/>
      <c r="B35" s="249" t="s">
        <v>336</v>
      </c>
      <c r="C35" s="249" t="s">
        <v>330</v>
      </c>
      <c r="D35" s="351" t="s">
        <v>317</v>
      </c>
      <c r="E35" s="400">
        <v>23</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241">
        <v>32</v>
      </c>
      <c r="AD35" s="241">
        <v>0</v>
      </c>
      <c r="AE35" s="352"/>
      <c r="AF35" s="250">
        <f t="shared" si="12"/>
        <v>0.8</v>
      </c>
      <c r="AG35" s="250">
        <f t="shared" si="13"/>
        <v>1.2</v>
      </c>
      <c r="AH35" s="251">
        <f t="shared" si="14"/>
        <v>25.6</v>
      </c>
      <c r="AI35" s="307"/>
      <c r="AJ35" s="243"/>
      <c r="AK35" s="243"/>
      <c r="AL35" s="243">
        <v>0.5</v>
      </c>
      <c r="AM35" s="243">
        <v>0.3</v>
      </c>
      <c r="AN35" s="243">
        <f t="shared" si="15"/>
        <v>4.6000000000000005</v>
      </c>
      <c r="AO35" s="243"/>
      <c r="AP35" s="243"/>
      <c r="AQ35" s="243"/>
      <c r="AR35" s="243"/>
      <c r="AS35" s="243"/>
      <c r="AT35" s="247"/>
      <c r="AU35" s="243"/>
      <c r="AV35" s="243"/>
      <c r="AW35" s="243"/>
      <c r="AX35" s="243"/>
      <c r="AY35" s="244"/>
      <c r="AZ35" s="307"/>
      <c r="BA35" s="244"/>
      <c r="BB35" s="420"/>
      <c r="BC35" s="308"/>
    </row>
    <row r="36" spans="1:55" s="111" customFormat="1" ht="24" customHeight="1">
      <c r="A36" s="239"/>
      <c r="B36" s="249" t="s">
        <v>336</v>
      </c>
      <c r="C36" s="249" t="s">
        <v>334</v>
      </c>
      <c r="D36" s="351" t="s">
        <v>317</v>
      </c>
      <c r="E36" s="400">
        <v>23</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241">
        <v>45</v>
      </c>
      <c r="AD36" s="241">
        <v>0</v>
      </c>
      <c r="AE36" s="352"/>
      <c r="AF36" s="250">
        <f t="shared" si="12"/>
        <v>0.8</v>
      </c>
      <c r="AG36" s="250">
        <f t="shared" si="13"/>
        <v>1.2</v>
      </c>
      <c r="AH36" s="251">
        <f t="shared" si="14"/>
        <v>36</v>
      </c>
      <c r="AI36" s="307"/>
      <c r="AJ36" s="243"/>
      <c r="AK36" s="243"/>
      <c r="AL36" s="243">
        <v>0.5</v>
      </c>
      <c r="AM36" s="243">
        <v>0.3</v>
      </c>
      <c r="AN36" s="243">
        <f t="shared" si="15"/>
        <v>4.6000000000000005</v>
      </c>
      <c r="AO36" s="243"/>
      <c r="AP36" s="243"/>
      <c r="AQ36" s="243"/>
      <c r="AR36" s="243"/>
      <c r="AS36" s="243"/>
      <c r="AT36" s="247"/>
      <c r="AU36" s="243"/>
      <c r="AV36" s="243"/>
      <c r="AW36" s="243"/>
      <c r="AX36" s="243"/>
      <c r="AY36" s="244"/>
      <c r="AZ36" s="307"/>
      <c r="BA36" s="244"/>
      <c r="BB36" s="420"/>
      <c r="BC36" s="308"/>
    </row>
    <row r="37" spans="1:55" s="111" customFormat="1" ht="24" customHeight="1">
      <c r="A37" s="239"/>
      <c r="B37" s="249" t="s">
        <v>336</v>
      </c>
      <c r="C37" s="249" t="s">
        <v>333</v>
      </c>
      <c r="D37" s="351" t="s">
        <v>317</v>
      </c>
      <c r="E37" s="400">
        <v>23</v>
      </c>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241">
        <v>16</v>
      </c>
      <c r="AD37" s="241">
        <v>0</v>
      </c>
      <c r="AE37" s="352"/>
      <c r="AF37" s="250">
        <f t="shared" si="12"/>
        <v>0.8</v>
      </c>
      <c r="AG37" s="250">
        <f t="shared" si="13"/>
        <v>1.2</v>
      </c>
      <c r="AH37" s="251">
        <f t="shared" si="14"/>
        <v>12.8</v>
      </c>
      <c r="AI37" s="307"/>
      <c r="AJ37" s="243"/>
      <c r="AK37" s="243"/>
      <c r="AL37" s="243">
        <v>0.5</v>
      </c>
      <c r="AM37" s="243">
        <v>0.3</v>
      </c>
      <c r="AN37" s="243">
        <f t="shared" si="15"/>
        <v>4.6000000000000005</v>
      </c>
      <c r="AO37" s="243"/>
      <c r="AP37" s="243"/>
      <c r="AQ37" s="243"/>
      <c r="AR37" s="243"/>
      <c r="AS37" s="243"/>
      <c r="AT37" s="247"/>
      <c r="AU37" s="243"/>
      <c r="AV37" s="243"/>
      <c r="AW37" s="243"/>
      <c r="AX37" s="243"/>
      <c r="AY37" s="244"/>
      <c r="AZ37" s="307"/>
      <c r="BA37" s="244"/>
      <c r="BB37" s="420"/>
      <c r="BC37" s="308"/>
    </row>
    <row r="38" spans="1:55" s="111" customFormat="1" ht="24" customHeight="1">
      <c r="A38" s="239"/>
      <c r="B38" s="249" t="s">
        <v>336</v>
      </c>
      <c r="C38" s="249" t="s">
        <v>332</v>
      </c>
      <c r="D38" s="351" t="s">
        <v>317</v>
      </c>
      <c r="E38" s="400">
        <v>23</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241">
        <v>32</v>
      </c>
      <c r="AD38" s="241">
        <v>0</v>
      </c>
      <c r="AE38" s="352"/>
      <c r="AF38" s="250">
        <f t="shared" si="12"/>
        <v>0.8</v>
      </c>
      <c r="AG38" s="250">
        <f t="shared" si="13"/>
        <v>1.2</v>
      </c>
      <c r="AH38" s="251">
        <f t="shared" si="14"/>
        <v>25.6</v>
      </c>
      <c r="AI38" s="307"/>
      <c r="AJ38" s="243"/>
      <c r="AK38" s="243"/>
      <c r="AL38" s="243">
        <v>0.5</v>
      </c>
      <c r="AM38" s="243">
        <v>0.3</v>
      </c>
      <c r="AN38" s="243">
        <f t="shared" si="15"/>
        <v>4.6000000000000005</v>
      </c>
      <c r="AO38" s="243"/>
      <c r="AP38" s="243"/>
      <c r="AQ38" s="243"/>
      <c r="AR38" s="243"/>
      <c r="AS38" s="243"/>
      <c r="AT38" s="247"/>
      <c r="AU38" s="243"/>
      <c r="AV38" s="243"/>
      <c r="AW38" s="243"/>
      <c r="AX38" s="243"/>
      <c r="AY38" s="244"/>
      <c r="AZ38" s="307"/>
      <c r="BA38" s="244"/>
      <c r="BB38" s="420"/>
      <c r="BC38" s="308"/>
    </row>
    <row r="39" spans="1:55" s="111" customFormat="1" ht="24" customHeight="1">
      <c r="A39" s="239"/>
      <c r="B39" s="249" t="s">
        <v>336</v>
      </c>
      <c r="C39" s="249" t="s">
        <v>331</v>
      </c>
      <c r="D39" s="351" t="s">
        <v>317</v>
      </c>
      <c r="E39" s="400">
        <v>23</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241">
        <v>16</v>
      </c>
      <c r="AD39" s="241">
        <v>0</v>
      </c>
      <c r="AE39" s="352"/>
      <c r="AF39" s="250">
        <f t="shared" si="12"/>
        <v>0.8</v>
      </c>
      <c r="AG39" s="250">
        <f t="shared" si="13"/>
        <v>1.2</v>
      </c>
      <c r="AH39" s="251">
        <f t="shared" si="14"/>
        <v>12.8</v>
      </c>
      <c r="AI39" s="307"/>
      <c r="AJ39" s="243"/>
      <c r="AK39" s="243"/>
      <c r="AL39" s="243">
        <v>0.5</v>
      </c>
      <c r="AM39" s="243">
        <v>0.3</v>
      </c>
      <c r="AN39" s="243">
        <f t="shared" si="15"/>
        <v>4.6000000000000005</v>
      </c>
      <c r="AO39" s="243"/>
      <c r="AP39" s="243"/>
      <c r="AQ39" s="243"/>
      <c r="AR39" s="243"/>
      <c r="AS39" s="243"/>
      <c r="AT39" s="247"/>
      <c r="AU39" s="243"/>
      <c r="AV39" s="243"/>
      <c r="AW39" s="243"/>
      <c r="AX39" s="243"/>
      <c r="AY39" s="244"/>
      <c r="AZ39" s="307"/>
      <c r="BA39" s="244"/>
      <c r="BB39" s="420"/>
      <c r="BC39" s="308"/>
    </row>
    <row r="40" spans="1:55" s="111" customFormat="1" ht="24" customHeight="1" thickBot="1">
      <c r="A40" s="421"/>
      <c r="B40" s="338" t="s">
        <v>337</v>
      </c>
      <c r="C40" s="358" t="s">
        <v>338</v>
      </c>
      <c r="D40" s="358" t="s">
        <v>317</v>
      </c>
      <c r="E40" s="406">
        <v>23</v>
      </c>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39">
        <v>45</v>
      </c>
      <c r="AD40" s="339">
        <v>0</v>
      </c>
      <c r="AE40" s="359"/>
      <c r="AF40" s="341">
        <f t="shared" si="12"/>
        <v>0.8</v>
      </c>
      <c r="AG40" s="341">
        <f t="shared" si="13"/>
        <v>1.2</v>
      </c>
      <c r="AH40" s="422">
        <f t="shared" si="14"/>
        <v>36</v>
      </c>
      <c r="AI40" s="423"/>
      <c r="AJ40" s="424"/>
      <c r="AK40" s="424"/>
      <c r="AL40" s="424">
        <v>0.5</v>
      </c>
      <c r="AM40" s="424">
        <v>0.3</v>
      </c>
      <c r="AN40" s="424">
        <f t="shared" si="15"/>
        <v>4.6000000000000005</v>
      </c>
      <c r="AO40" s="424"/>
      <c r="AP40" s="424"/>
      <c r="AQ40" s="424"/>
      <c r="AR40" s="424"/>
      <c r="AS40" s="424"/>
      <c r="AT40" s="425"/>
      <c r="AU40" s="424"/>
      <c r="AV40" s="424"/>
      <c r="AW40" s="424"/>
      <c r="AX40" s="424"/>
      <c r="AY40" s="426"/>
      <c r="AZ40" s="423"/>
      <c r="BA40" s="426"/>
      <c r="BB40" s="427"/>
      <c r="BC40" s="428"/>
    </row>
    <row r="41" spans="1:55" s="111" customFormat="1" ht="24" customHeight="1">
      <c r="A41" s="294"/>
      <c r="B41" s="295" t="s">
        <v>252</v>
      </c>
      <c r="C41" s="349" t="s">
        <v>88</v>
      </c>
      <c r="D41" s="349" t="s">
        <v>316</v>
      </c>
      <c r="E41" s="398">
        <v>10</v>
      </c>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297">
        <v>15</v>
      </c>
      <c r="AD41" s="297">
        <v>15</v>
      </c>
      <c r="AE41" s="350"/>
      <c r="AF41" s="298">
        <f aca="true" t="shared" si="16" ref="AF41:AF54">IF(E41&lt;25,0.8,IF(AND(E41&gt;=26,E41&lt;=35),1,IF(AND(E41&gt;=36,E41&lt;=50),1.2,IF(AND(E41&lt;60),1.3,))))</f>
        <v>0.8</v>
      </c>
      <c r="AG41" s="298">
        <f aca="true" t="shared" si="17" ref="AG41:AG54">IF(E41&lt;15,0.8,IF(AND(E41&gt;=15,E41&lt;=18),1,IF(AND(E41&gt;=19,E41&lt;=25),1.2,IF(AND(E41&lt;36),1.3,"Tách lớp"))))</f>
        <v>0.8</v>
      </c>
      <c r="AH41" s="299">
        <f aca="true" t="shared" si="18" ref="AH41:AH54">AC41*AF41+AD41*AG41</f>
        <v>24</v>
      </c>
      <c r="AI41" s="303">
        <f>SUM(AC41:AE51)</f>
        <v>541</v>
      </c>
      <c r="AJ41" s="300"/>
      <c r="AK41" s="300"/>
      <c r="AL41" s="300">
        <v>0.5</v>
      </c>
      <c r="AM41" s="300">
        <v>0.3</v>
      </c>
      <c r="AN41" s="300">
        <f aca="true" t="shared" si="19" ref="AN41:AN52">0.2*E41</f>
        <v>2</v>
      </c>
      <c r="AO41" s="300"/>
      <c r="AP41" s="300"/>
      <c r="AQ41" s="300"/>
      <c r="AR41" s="300"/>
      <c r="AS41" s="300"/>
      <c r="AT41" s="301">
        <f>SUM(AL41:AN51)</f>
        <v>30.800000000000004</v>
      </c>
      <c r="AU41" s="300"/>
      <c r="AV41" s="300"/>
      <c r="AW41" s="300"/>
      <c r="AX41" s="300"/>
      <c r="AY41" s="326"/>
      <c r="AZ41" s="303">
        <f>AI41+AT41</f>
        <v>571.8</v>
      </c>
      <c r="BA41" s="304"/>
      <c r="BB41" s="305"/>
      <c r="BC41" s="238"/>
    </row>
    <row r="42" spans="1:55" s="63" customFormat="1" ht="28.5" customHeight="1">
      <c r="A42" s="239"/>
      <c r="B42" s="249" t="s">
        <v>243</v>
      </c>
      <c r="C42" s="351" t="s">
        <v>103</v>
      </c>
      <c r="D42" s="351" t="s">
        <v>316</v>
      </c>
      <c r="E42" s="400">
        <v>10</v>
      </c>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241">
        <v>20</v>
      </c>
      <c r="AD42" s="241">
        <v>10</v>
      </c>
      <c r="AE42" s="352"/>
      <c r="AF42" s="250">
        <f t="shared" si="16"/>
        <v>0.8</v>
      </c>
      <c r="AG42" s="250">
        <f t="shared" si="17"/>
        <v>0.8</v>
      </c>
      <c r="AH42" s="251">
        <f t="shared" si="18"/>
        <v>24</v>
      </c>
      <c r="AI42" s="307"/>
      <c r="AJ42" s="243"/>
      <c r="AK42" s="243"/>
      <c r="AL42" s="243">
        <v>0.5</v>
      </c>
      <c r="AM42" s="243">
        <v>0.3</v>
      </c>
      <c r="AN42" s="243">
        <f t="shared" si="19"/>
        <v>2</v>
      </c>
      <c r="AO42" s="243"/>
      <c r="AP42" s="243"/>
      <c r="AQ42" s="243"/>
      <c r="AR42" s="243"/>
      <c r="AS42" s="243"/>
      <c r="AT42" s="245"/>
      <c r="AU42" s="243"/>
      <c r="AV42" s="243"/>
      <c r="AW42" s="243"/>
      <c r="AX42" s="243"/>
      <c r="AY42" s="306"/>
      <c r="AZ42" s="307"/>
      <c r="BA42" s="244"/>
      <c r="BB42" s="248"/>
      <c r="BC42" s="308"/>
    </row>
    <row r="43" spans="1:55" s="63" customFormat="1" ht="28.5" customHeight="1">
      <c r="A43" s="239"/>
      <c r="B43" s="249" t="s">
        <v>243</v>
      </c>
      <c r="C43" s="240" t="s">
        <v>94</v>
      </c>
      <c r="D43" s="351" t="s">
        <v>316</v>
      </c>
      <c r="E43" s="400">
        <v>10</v>
      </c>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241">
        <v>24</v>
      </c>
      <c r="AD43" s="241">
        <v>21</v>
      </c>
      <c r="AE43" s="352"/>
      <c r="AF43" s="250">
        <f t="shared" si="16"/>
        <v>0.8</v>
      </c>
      <c r="AG43" s="250">
        <f t="shared" si="17"/>
        <v>0.8</v>
      </c>
      <c r="AH43" s="251">
        <f t="shared" si="18"/>
        <v>36</v>
      </c>
      <c r="AI43" s="307"/>
      <c r="AJ43" s="243"/>
      <c r="AK43" s="243"/>
      <c r="AL43" s="243">
        <v>0.5</v>
      </c>
      <c r="AM43" s="243">
        <v>0.3</v>
      </c>
      <c r="AN43" s="243">
        <f t="shared" si="19"/>
        <v>2</v>
      </c>
      <c r="AO43" s="243"/>
      <c r="AP43" s="243"/>
      <c r="AQ43" s="243"/>
      <c r="AR43" s="243"/>
      <c r="AS43" s="243"/>
      <c r="AT43" s="309"/>
      <c r="AU43" s="309"/>
      <c r="AV43" s="309"/>
      <c r="AW43" s="309"/>
      <c r="AX43" s="309"/>
      <c r="AY43" s="309"/>
      <c r="AZ43" s="309"/>
      <c r="BA43" s="309"/>
      <c r="BB43" s="309"/>
      <c r="BC43" s="308"/>
    </row>
    <row r="44" spans="1:55" s="111" customFormat="1" ht="28.5" customHeight="1">
      <c r="A44" s="239"/>
      <c r="B44" s="249" t="s">
        <v>251</v>
      </c>
      <c r="C44" s="351" t="s">
        <v>315</v>
      </c>
      <c r="D44" s="351" t="s">
        <v>316</v>
      </c>
      <c r="E44" s="400">
        <v>10</v>
      </c>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241">
        <v>30</v>
      </c>
      <c r="AD44" s="241">
        <v>30</v>
      </c>
      <c r="AE44" s="352">
        <v>1</v>
      </c>
      <c r="AF44" s="250">
        <f t="shared" si="16"/>
        <v>0.8</v>
      </c>
      <c r="AG44" s="250">
        <f t="shared" si="17"/>
        <v>0.8</v>
      </c>
      <c r="AH44" s="251">
        <f t="shared" si="18"/>
        <v>48</v>
      </c>
      <c r="AI44" s="307"/>
      <c r="AJ44" s="243"/>
      <c r="AK44" s="243"/>
      <c r="AL44" s="243">
        <v>0.5</v>
      </c>
      <c r="AM44" s="243">
        <v>0.3</v>
      </c>
      <c r="AN44" s="243">
        <f t="shared" si="19"/>
        <v>2</v>
      </c>
      <c r="AO44" s="243"/>
      <c r="AP44" s="243"/>
      <c r="AQ44" s="243"/>
      <c r="AR44" s="243"/>
      <c r="AS44" s="243"/>
      <c r="AT44" s="245"/>
      <c r="AU44" s="243"/>
      <c r="AV44" s="243"/>
      <c r="AW44" s="243"/>
      <c r="AX44" s="243"/>
      <c r="AY44" s="246"/>
      <c r="AZ44" s="247"/>
      <c r="BA44" s="244"/>
      <c r="BB44" s="248"/>
      <c r="BC44" s="308"/>
    </row>
    <row r="45" spans="1:55" s="111" customFormat="1" ht="28.5" customHeight="1">
      <c r="A45" s="239"/>
      <c r="B45" s="249" t="s">
        <v>250</v>
      </c>
      <c r="C45" s="240" t="s">
        <v>125</v>
      </c>
      <c r="D45" s="351" t="s">
        <v>316</v>
      </c>
      <c r="E45" s="400">
        <v>10</v>
      </c>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241">
        <v>30</v>
      </c>
      <c r="AD45" s="241">
        <v>90</v>
      </c>
      <c r="AE45" s="352">
        <v>0</v>
      </c>
      <c r="AF45" s="250">
        <f t="shared" si="16"/>
        <v>0.8</v>
      </c>
      <c r="AG45" s="250">
        <f t="shared" si="17"/>
        <v>0.8</v>
      </c>
      <c r="AH45" s="251">
        <f t="shared" si="18"/>
        <v>96</v>
      </c>
      <c r="AI45" s="307"/>
      <c r="AJ45" s="243"/>
      <c r="AK45" s="243"/>
      <c r="AL45" s="243">
        <v>0.5</v>
      </c>
      <c r="AM45" s="243">
        <v>0.3</v>
      </c>
      <c r="AN45" s="243">
        <f t="shared" si="19"/>
        <v>2</v>
      </c>
      <c r="AO45" s="243"/>
      <c r="AP45" s="243"/>
      <c r="AQ45" s="243"/>
      <c r="AR45" s="243"/>
      <c r="AS45" s="243"/>
      <c r="AT45" s="245"/>
      <c r="AU45" s="243"/>
      <c r="AV45" s="243"/>
      <c r="AW45" s="243"/>
      <c r="AX45" s="243"/>
      <c r="AY45" s="306"/>
      <c r="AZ45" s="307"/>
      <c r="BA45" s="244"/>
      <c r="BB45" s="248"/>
      <c r="BC45" s="308"/>
    </row>
    <row r="46" spans="1:55" s="111" customFormat="1" ht="24" customHeight="1">
      <c r="A46" s="239"/>
      <c r="B46" s="249" t="s">
        <v>252</v>
      </c>
      <c r="C46" s="240" t="s">
        <v>253</v>
      </c>
      <c r="D46" s="351" t="s">
        <v>316</v>
      </c>
      <c r="E46" s="400">
        <v>10</v>
      </c>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241">
        <v>15</v>
      </c>
      <c r="AD46" s="241">
        <v>30</v>
      </c>
      <c r="AE46" s="352"/>
      <c r="AF46" s="250">
        <f t="shared" si="16"/>
        <v>0.8</v>
      </c>
      <c r="AG46" s="250">
        <f t="shared" si="17"/>
        <v>0.8</v>
      </c>
      <c r="AH46" s="251">
        <f t="shared" si="18"/>
        <v>36</v>
      </c>
      <c r="AI46" s="307"/>
      <c r="AJ46" s="372"/>
      <c r="AK46" s="244"/>
      <c r="AL46" s="243">
        <v>0.5</v>
      </c>
      <c r="AM46" s="243">
        <v>0.3</v>
      </c>
      <c r="AN46" s="243">
        <f t="shared" si="19"/>
        <v>2</v>
      </c>
      <c r="AO46" s="243"/>
      <c r="AP46" s="243"/>
      <c r="AQ46" s="243"/>
      <c r="AR46" s="243"/>
      <c r="AS46" s="243"/>
      <c r="AT46" s="333"/>
      <c r="AU46" s="244"/>
      <c r="AV46" s="243"/>
      <c r="AW46" s="243"/>
      <c r="AX46" s="243"/>
      <c r="AY46" s="246"/>
      <c r="AZ46" s="247"/>
      <c r="BA46" s="244"/>
      <c r="BB46" s="248"/>
      <c r="BC46" s="308"/>
    </row>
    <row r="47" spans="1:55" s="111" customFormat="1" ht="24" customHeight="1">
      <c r="A47" s="239"/>
      <c r="B47" s="249" t="s">
        <v>134</v>
      </c>
      <c r="C47" s="240" t="s">
        <v>117</v>
      </c>
      <c r="D47" s="351" t="s">
        <v>316</v>
      </c>
      <c r="E47" s="400">
        <v>10</v>
      </c>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241">
        <v>25</v>
      </c>
      <c r="AD47" s="241">
        <v>5</v>
      </c>
      <c r="AE47" s="352"/>
      <c r="AF47" s="250">
        <f t="shared" si="16"/>
        <v>0.8</v>
      </c>
      <c r="AG47" s="250">
        <f t="shared" si="17"/>
        <v>0.8</v>
      </c>
      <c r="AH47" s="251">
        <f t="shared" si="18"/>
        <v>24</v>
      </c>
      <c r="AI47" s="307"/>
      <c r="AJ47" s="372"/>
      <c r="AK47" s="244"/>
      <c r="AL47" s="243">
        <v>0.5</v>
      </c>
      <c r="AM47" s="243">
        <v>0.3</v>
      </c>
      <c r="AN47" s="243">
        <f t="shared" si="19"/>
        <v>2</v>
      </c>
      <c r="AO47" s="243"/>
      <c r="AP47" s="243"/>
      <c r="AQ47" s="243"/>
      <c r="AR47" s="243"/>
      <c r="AS47" s="243"/>
      <c r="AT47" s="333"/>
      <c r="AU47" s="244"/>
      <c r="AV47" s="243"/>
      <c r="AW47" s="243"/>
      <c r="AX47" s="243"/>
      <c r="AY47" s="246"/>
      <c r="AZ47" s="247"/>
      <c r="BA47" s="244"/>
      <c r="BB47" s="248"/>
      <c r="BC47" s="308"/>
    </row>
    <row r="48" spans="1:55" s="111" customFormat="1" ht="24" customHeight="1">
      <c r="A48" s="239"/>
      <c r="B48" s="249" t="s">
        <v>134</v>
      </c>
      <c r="C48" s="240" t="s">
        <v>339</v>
      </c>
      <c r="D48" s="351" t="s">
        <v>316</v>
      </c>
      <c r="E48" s="400">
        <v>10</v>
      </c>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241">
        <v>15</v>
      </c>
      <c r="AD48" s="241">
        <v>15</v>
      </c>
      <c r="AE48" s="352"/>
      <c r="AF48" s="250">
        <f t="shared" si="16"/>
        <v>0.8</v>
      </c>
      <c r="AG48" s="250">
        <f t="shared" si="17"/>
        <v>0.8</v>
      </c>
      <c r="AH48" s="251">
        <f t="shared" si="18"/>
        <v>24</v>
      </c>
      <c r="AI48" s="307"/>
      <c r="AJ48" s="372"/>
      <c r="AK48" s="244"/>
      <c r="AL48" s="243">
        <v>0.5</v>
      </c>
      <c r="AM48" s="243">
        <v>0.3</v>
      </c>
      <c r="AN48" s="243">
        <f t="shared" si="19"/>
        <v>2</v>
      </c>
      <c r="AO48" s="243"/>
      <c r="AP48" s="243"/>
      <c r="AQ48" s="243"/>
      <c r="AR48" s="243"/>
      <c r="AS48" s="243"/>
      <c r="AT48" s="333"/>
      <c r="AU48" s="244"/>
      <c r="AV48" s="243"/>
      <c r="AW48" s="243"/>
      <c r="AX48" s="243"/>
      <c r="AY48" s="246"/>
      <c r="AZ48" s="247"/>
      <c r="BA48" s="244"/>
      <c r="BB48" s="248"/>
      <c r="BC48" s="308"/>
    </row>
    <row r="49" spans="1:55" s="111" customFormat="1" ht="24" customHeight="1">
      <c r="A49" s="239"/>
      <c r="B49" s="249" t="s">
        <v>134</v>
      </c>
      <c r="C49" s="240" t="s">
        <v>119</v>
      </c>
      <c r="D49" s="351" t="s">
        <v>316</v>
      </c>
      <c r="E49" s="400">
        <v>10</v>
      </c>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241">
        <v>9</v>
      </c>
      <c r="AD49" s="241">
        <v>6</v>
      </c>
      <c r="AE49" s="352"/>
      <c r="AF49" s="250">
        <f t="shared" si="16"/>
        <v>0.8</v>
      </c>
      <c r="AG49" s="250">
        <f t="shared" si="17"/>
        <v>0.8</v>
      </c>
      <c r="AH49" s="251">
        <f t="shared" si="18"/>
        <v>12</v>
      </c>
      <c r="AI49" s="307"/>
      <c r="AJ49" s="372"/>
      <c r="AK49" s="244"/>
      <c r="AL49" s="243">
        <v>0.5</v>
      </c>
      <c r="AM49" s="243">
        <v>0.3</v>
      </c>
      <c r="AN49" s="243">
        <f t="shared" si="19"/>
        <v>2</v>
      </c>
      <c r="AO49" s="243"/>
      <c r="AP49" s="243"/>
      <c r="AQ49" s="243"/>
      <c r="AR49" s="243"/>
      <c r="AS49" s="243"/>
      <c r="AT49" s="333"/>
      <c r="AU49" s="244"/>
      <c r="AV49" s="243"/>
      <c r="AW49" s="243"/>
      <c r="AX49" s="243"/>
      <c r="AY49" s="246"/>
      <c r="AZ49" s="247"/>
      <c r="BA49" s="244"/>
      <c r="BB49" s="248"/>
      <c r="BC49" s="308"/>
    </row>
    <row r="50" spans="1:55" s="111" customFormat="1" ht="24" customHeight="1">
      <c r="A50" s="239"/>
      <c r="B50" s="249" t="s">
        <v>134</v>
      </c>
      <c r="C50" s="240" t="s">
        <v>120</v>
      </c>
      <c r="D50" s="351" t="s">
        <v>316</v>
      </c>
      <c r="E50" s="400">
        <v>10</v>
      </c>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241">
        <v>27</v>
      </c>
      <c r="AD50" s="241">
        <v>33</v>
      </c>
      <c r="AE50" s="352"/>
      <c r="AF50" s="250">
        <f t="shared" si="16"/>
        <v>0.8</v>
      </c>
      <c r="AG50" s="250">
        <f t="shared" si="17"/>
        <v>0.8</v>
      </c>
      <c r="AH50" s="251">
        <f t="shared" si="18"/>
        <v>48</v>
      </c>
      <c r="AI50" s="307"/>
      <c r="AJ50" s="372"/>
      <c r="AK50" s="244"/>
      <c r="AL50" s="243">
        <v>0.5</v>
      </c>
      <c r="AM50" s="243">
        <v>0.3</v>
      </c>
      <c r="AN50" s="243">
        <f t="shared" si="19"/>
        <v>2</v>
      </c>
      <c r="AO50" s="243"/>
      <c r="AP50" s="243"/>
      <c r="AQ50" s="243"/>
      <c r="AR50" s="243"/>
      <c r="AS50" s="243"/>
      <c r="AT50" s="333"/>
      <c r="AU50" s="244"/>
      <c r="AV50" s="243"/>
      <c r="AW50" s="243"/>
      <c r="AX50" s="243"/>
      <c r="AY50" s="246"/>
      <c r="AZ50" s="247"/>
      <c r="BA50" s="244"/>
      <c r="BB50" s="248"/>
      <c r="BC50" s="308"/>
    </row>
    <row r="51" spans="1:55" s="111" customFormat="1" ht="24" customHeight="1" thickBot="1">
      <c r="A51" s="312"/>
      <c r="B51" s="313" t="s">
        <v>134</v>
      </c>
      <c r="C51" s="314" t="s">
        <v>338</v>
      </c>
      <c r="D51" s="353" t="s">
        <v>316</v>
      </c>
      <c r="E51" s="404">
        <v>10</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15">
        <v>30</v>
      </c>
      <c r="AD51" s="315">
        <v>45</v>
      </c>
      <c r="AE51" s="354"/>
      <c r="AF51" s="316">
        <f t="shared" si="16"/>
        <v>0.8</v>
      </c>
      <c r="AG51" s="316">
        <f t="shared" si="17"/>
        <v>0.8</v>
      </c>
      <c r="AH51" s="317">
        <f t="shared" si="18"/>
        <v>60</v>
      </c>
      <c r="AI51" s="322"/>
      <c r="AJ51" s="430"/>
      <c r="AK51" s="323"/>
      <c r="AL51" s="319">
        <v>0.5</v>
      </c>
      <c r="AM51" s="319">
        <v>0.3</v>
      </c>
      <c r="AN51" s="319">
        <f t="shared" si="19"/>
        <v>2</v>
      </c>
      <c r="AO51" s="319"/>
      <c r="AP51" s="319"/>
      <c r="AQ51" s="319"/>
      <c r="AR51" s="319"/>
      <c r="AS51" s="319"/>
      <c r="AT51" s="431"/>
      <c r="AU51" s="323"/>
      <c r="AV51" s="319"/>
      <c r="AW51" s="319"/>
      <c r="AX51" s="319"/>
      <c r="AY51" s="321"/>
      <c r="AZ51" s="331"/>
      <c r="BA51" s="323"/>
      <c r="BB51" s="324"/>
      <c r="BC51" s="325"/>
    </row>
    <row r="52" spans="1:55" s="63" customFormat="1" ht="28.5" customHeight="1">
      <c r="A52" s="294"/>
      <c r="B52" s="295" t="s">
        <v>237</v>
      </c>
      <c r="C52" s="296" t="s">
        <v>155</v>
      </c>
      <c r="D52" s="349" t="s">
        <v>246</v>
      </c>
      <c r="E52" s="407">
        <v>23</v>
      </c>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297">
        <v>15</v>
      </c>
      <c r="AD52" s="297">
        <v>45</v>
      </c>
      <c r="AE52" s="350">
        <v>0</v>
      </c>
      <c r="AF52" s="298">
        <f t="shared" si="16"/>
        <v>0.8</v>
      </c>
      <c r="AG52" s="298">
        <f t="shared" si="17"/>
        <v>1.2</v>
      </c>
      <c r="AH52" s="299">
        <f t="shared" si="18"/>
        <v>66</v>
      </c>
      <c r="AI52" s="303">
        <f>SUM(AC52:AE61)</f>
        <v>503</v>
      </c>
      <c r="AJ52" s="300"/>
      <c r="AK52" s="300"/>
      <c r="AL52" s="300">
        <v>0.5</v>
      </c>
      <c r="AM52" s="300">
        <v>0.3</v>
      </c>
      <c r="AN52" s="300">
        <f t="shared" si="19"/>
        <v>4.6000000000000005</v>
      </c>
      <c r="AO52" s="300"/>
      <c r="AP52" s="300"/>
      <c r="AQ52" s="300"/>
      <c r="AR52" s="300"/>
      <c r="AS52" s="300"/>
      <c r="AT52" s="301">
        <f>SUM(AL52:AP61)</f>
        <v>54</v>
      </c>
      <c r="AU52" s="300"/>
      <c r="AV52" s="300"/>
      <c r="AW52" s="300"/>
      <c r="AX52" s="300"/>
      <c r="AY52" s="302"/>
      <c r="AZ52" s="303">
        <f>AT52+AI52</f>
        <v>557</v>
      </c>
      <c r="BA52" s="304"/>
      <c r="BB52" s="305"/>
      <c r="BC52" s="238"/>
    </row>
    <row r="53" spans="1:55" s="129" customFormat="1" ht="28.5" customHeight="1">
      <c r="A53" s="239"/>
      <c r="B53" s="249" t="s">
        <v>237</v>
      </c>
      <c r="C53" s="240" t="s">
        <v>76</v>
      </c>
      <c r="D53" s="351" t="s">
        <v>246</v>
      </c>
      <c r="E53" s="400">
        <v>23</v>
      </c>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241">
        <v>45</v>
      </c>
      <c r="AD53" s="241">
        <v>15</v>
      </c>
      <c r="AE53" s="352"/>
      <c r="AF53" s="250">
        <f t="shared" si="16"/>
        <v>0.8</v>
      </c>
      <c r="AG53" s="250">
        <f t="shared" si="17"/>
        <v>1.2</v>
      </c>
      <c r="AH53" s="251">
        <f t="shared" si="18"/>
        <v>54</v>
      </c>
      <c r="AI53" s="307"/>
      <c r="AJ53" s="243"/>
      <c r="AK53" s="243"/>
      <c r="AL53" s="243">
        <v>0.5</v>
      </c>
      <c r="AM53" s="243">
        <v>0.3</v>
      </c>
      <c r="AN53" s="243">
        <f aca="true" t="shared" si="20" ref="AN53:AN61">0.2*E53</f>
        <v>4.6000000000000005</v>
      </c>
      <c r="AO53" s="243"/>
      <c r="AP53" s="243"/>
      <c r="AQ53" s="243"/>
      <c r="AR53" s="243"/>
      <c r="AS53" s="243"/>
      <c r="AT53" s="245"/>
      <c r="AU53" s="243"/>
      <c r="AV53" s="243"/>
      <c r="AW53" s="243"/>
      <c r="AX53" s="243"/>
      <c r="AY53" s="246"/>
      <c r="AZ53" s="307"/>
      <c r="BA53" s="244"/>
      <c r="BB53" s="248"/>
      <c r="BC53" s="308"/>
    </row>
    <row r="54" spans="1:55" s="63" customFormat="1" ht="28.5" customHeight="1">
      <c r="A54" s="239"/>
      <c r="B54" s="249" t="s">
        <v>247</v>
      </c>
      <c r="C54" s="240" t="s">
        <v>156</v>
      </c>
      <c r="D54" s="351" t="s">
        <v>246</v>
      </c>
      <c r="E54" s="400">
        <v>23</v>
      </c>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241">
        <v>30</v>
      </c>
      <c r="AD54" s="241">
        <v>30</v>
      </c>
      <c r="AE54" s="352">
        <v>0</v>
      </c>
      <c r="AF54" s="250">
        <f t="shared" si="16"/>
        <v>0.8</v>
      </c>
      <c r="AG54" s="250">
        <f t="shared" si="17"/>
        <v>1.2</v>
      </c>
      <c r="AH54" s="251">
        <f t="shared" si="18"/>
        <v>60</v>
      </c>
      <c r="AI54" s="307"/>
      <c r="AJ54" s="243"/>
      <c r="AK54" s="243"/>
      <c r="AL54" s="243">
        <v>0.5</v>
      </c>
      <c r="AM54" s="243">
        <v>0.3</v>
      </c>
      <c r="AN54" s="243">
        <f t="shared" si="20"/>
        <v>4.6000000000000005</v>
      </c>
      <c r="AO54" s="243"/>
      <c r="AP54" s="243"/>
      <c r="AQ54" s="243"/>
      <c r="AR54" s="243"/>
      <c r="AS54" s="243"/>
      <c r="AT54" s="245"/>
      <c r="AU54" s="243"/>
      <c r="AV54" s="243"/>
      <c r="AW54" s="243"/>
      <c r="AX54" s="243"/>
      <c r="AY54" s="246"/>
      <c r="AZ54" s="247"/>
      <c r="BA54" s="244"/>
      <c r="BB54" s="248"/>
      <c r="BC54" s="308"/>
    </row>
    <row r="55" spans="1:55" s="129" customFormat="1" ht="28.5" customHeight="1">
      <c r="A55" s="239"/>
      <c r="B55" s="249" t="s">
        <v>336</v>
      </c>
      <c r="C55" s="249" t="s">
        <v>80</v>
      </c>
      <c r="D55" s="351" t="s">
        <v>246</v>
      </c>
      <c r="E55" s="400">
        <v>23</v>
      </c>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241">
        <v>64</v>
      </c>
      <c r="AD55" s="241"/>
      <c r="AE55" s="352"/>
      <c r="AF55" s="250">
        <f aca="true" t="shared" si="21" ref="AF55:AF61">IF(E55&lt;25,0.8,IF(AND(E55&gt;=26,E55&lt;=35),1,IF(AND(E55&gt;=36,E55&lt;=50),1.2,IF(AND(E55&lt;60),1.3,))))</f>
        <v>0.8</v>
      </c>
      <c r="AG55" s="250">
        <f aca="true" t="shared" si="22" ref="AG55:AG61">IF(E55&lt;15,0.8,IF(AND(E55&gt;=15,E55&lt;=18),1,IF(AND(E55&gt;=19,E55&lt;=25),1.2,IF(AND(E55&lt;36),1.3,"Tách lớp"))))</f>
        <v>1.2</v>
      </c>
      <c r="AH55" s="251">
        <f aca="true" t="shared" si="23" ref="AH55:AH61">AC55*AF55+AD55*AG55</f>
        <v>51.2</v>
      </c>
      <c r="AI55" s="307"/>
      <c r="AJ55" s="243"/>
      <c r="AK55" s="243"/>
      <c r="AL55" s="243">
        <v>0.5</v>
      </c>
      <c r="AM55" s="243">
        <v>0.3</v>
      </c>
      <c r="AN55" s="243">
        <f t="shared" si="20"/>
        <v>4.6000000000000005</v>
      </c>
      <c r="AO55" s="243"/>
      <c r="AP55" s="243"/>
      <c r="AQ55" s="243"/>
      <c r="AR55" s="243"/>
      <c r="AS55" s="243"/>
      <c r="AT55" s="245"/>
      <c r="AU55" s="243"/>
      <c r="AV55" s="243"/>
      <c r="AW55" s="243"/>
      <c r="AX55" s="243"/>
      <c r="AY55" s="246"/>
      <c r="AZ55" s="307"/>
      <c r="BA55" s="244"/>
      <c r="BB55" s="248"/>
      <c r="BC55" s="308"/>
    </row>
    <row r="56" spans="1:55" s="129" customFormat="1" ht="28.5" customHeight="1">
      <c r="A56" s="239"/>
      <c r="B56" s="249" t="s">
        <v>336</v>
      </c>
      <c r="C56" s="249" t="s">
        <v>335</v>
      </c>
      <c r="D56" s="351" t="s">
        <v>246</v>
      </c>
      <c r="E56" s="400">
        <v>23</v>
      </c>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241">
        <v>32</v>
      </c>
      <c r="AD56" s="241"/>
      <c r="AE56" s="352"/>
      <c r="AF56" s="250">
        <f t="shared" si="21"/>
        <v>0.8</v>
      </c>
      <c r="AG56" s="250">
        <f t="shared" si="22"/>
        <v>1.2</v>
      </c>
      <c r="AH56" s="251">
        <f t="shared" si="23"/>
        <v>25.6</v>
      </c>
      <c r="AI56" s="307"/>
      <c r="AJ56" s="243"/>
      <c r="AK56" s="243"/>
      <c r="AL56" s="243">
        <v>0.5</v>
      </c>
      <c r="AM56" s="243">
        <v>0.3</v>
      </c>
      <c r="AN56" s="243">
        <f t="shared" si="20"/>
        <v>4.6000000000000005</v>
      </c>
      <c r="AO56" s="243"/>
      <c r="AP56" s="243"/>
      <c r="AQ56" s="243"/>
      <c r="AR56" s="243"/>
      <c r="AS56" s="243"/>
      <c r="AT56" s="245"/>
      <c r="AU56" s="243"/>
      <c r="AV56" s="243"/>
      <c r="AW56" s="243"/>
      <c r="AX56" s="243"/>
      <c r="AY56" s="246"/>
      <c r="AZ56" s="307"/>
      <c r="BA56" s="244"/>
      <c r="BB56" s="248"/>
      <c r="BC56" s="308"/>
    </row>
    <row r="57" spans="1:55" s="129" customFormat="1" ht="28.5" customHeight="1">
      <c r="A57" s="239"/>
      <c r="B57" s="249" t="s">
        <v>336</v>
      </c>
      <c r="C57" s="249" t="s">
        <v>330</v>
      </c>
      <c r="D57" s="351" t="s">
        <v>246</v>
      </c>
      <c r="E57" s="400">
        <v>23</v>
      </c>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241">
        <v>32</v>
      </c>
      <c r="AD57" s="241"/>
      <c r="AE57" s="352"/>
      <c r="AF57" s="250">
        <f t="shared" si="21"/>
        <v>0.8</v>
      </c>
      <c r="AG57" s="250">
        <f t="shared" si="22"/>
        <v>1.2</v>
      </c>
      <c r="AH57" s="251">
        <f t="shared" si="23"/>
        <v>25.6</v>
      </c>
      <c r="AI57" s="307"/>
      <c r="AJ57" s="243"/>
      <c r="AK57" s="243"/>
      <c r="AL57" s="243">
        <v>0.5</v>
      </c>
      <c r="AM57" s="243">
        <v>0.3</v>
      </c>
      <c r="AN57" s="243">
        <f t="shared" si="20"/>
        <v>4.6000000000000005</v>
      </c>
      <c r="AO57" s="243"/>
      <c r="AP57" s="243"/>
      <c r="AQ57" s="243"/>
      <c r="AR57" s="243"/>
      <c r="AS57" s="243"/>
      <c r="AT57" s="245"/>
      <c r="AU57" s="243"/>
      <c r="AV57" s="243"/>
      <c r="AW57" s="243"/>
      <c r="AX57" s="243"/>
      <c r="AY57" s="246"/>
      <c r="AZ57" s="307"/>
      <c r="BA57" s="244"/>
      <c r="BB57" s="248"/>
      <c r="BC57" s="308"/>
    </row>
    <row r="58" spans="1:55" s="129" customFormat="1" ht="28.5" customHeight="1">
      <c r="A58" s="239"/>
      <c r="B58" s="249" t="s">
        <v>336</v>
      </c>
      <c r="C58" s="249" t="s">
        <v>334</v>
      </c>
      <c r="D58" s="351" t="s">
        <v>246</v>
      </c>
      <c r="E58" s="400">
        <v>23</v>
      </c>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241">
        <v>90</v>
      </c>
      <c r="AD58" s="241"/>
      <c r="AE58" s="352"/>
      <c r="AF58" s="250">
        <f t="shared" si="21"/>
        <v>0.8</v>
      </c>
      <c r="AG58" s="250">
        <f t="shared" si="22"/>
        <v>1.2</v>
      </c>
      <c r="AH58" s="251">
        <f t="shared" si="23"/>
        <v>72</v>
      </c>
      <c r="AI58" s="307"/>
      <c r="AJ58" s="243"/>
      <c r="AK58" s="243"/>
      <c r="AL58" s="243">
        <v>0.5</v>
      </c>
      <c r="AM58" s="243">
        <v>0.3</v>
      </c>
      <c r="AN58" s="243">
        <f t="shared" si="20"/>
        <v>4.6000000000000005</v>
      </c>
      <c r="AO58" s="243"/>
      <c r="AP58" s="243"/>
      <c r="AQ58" s="243"/>
      <c r="AR58" s="243"/>
      <c r="AS58" s="243"/>
      <c r="AT58" s="245"/>
      <c r="AU58" s="243"/>
      <c r="AV58" s="243"/>
      <c r="AW58" s="243"/>
      <c r="AX58" s="243"/>
      <c r="AY58" s="246"/>
      <c r="AZ58" s="307"/>
      <c r="BA58" s="244"/>
      <c r="BB58" s="248"/>
      <c r="BC58" s="308"/>
    </row>
    <row r="59" spans="1:55" s="129" customFormat="1" ht="28.5" customHeight="1">
      <c r="A59" s="239"/>
      <c r="B59" s="249" t="s">
        <v>336</v>
      </c>
      <c r="C59" s="240" t="s">
        <v>120</v>
      </c>
      <c r="D59" s="351" t="s">
        <v>246</v>
      </c>
      <c r="E59" s="400">
        <v>23</v>
      </c>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241">
        <v>27</v>
      </c>
      <c r="AD59" s="241">
        <v>33</v>
      </c>
      <c r="AE59" s="352"/>
      <c r="AF59" s="250">
        <f t="shared" si="21"/>
        <v>0.8</v>
      </c>
      <c r="AG59" s="250">
        <f t="shared" si="22"/>
        <v>1.2</v>
      </c>
      <c r="AH59" s="251">
        <f t="shared" si="23"/>
        <v>61.2</v>
      </c>
      <c r="AI59" s="307"/>
      <c r="AJ59" s="243"/>
      <c r="AK59" s="243"/>
      <c r="AL59" s="243">
        <v>0.5</v>
      </c>
      <c r="AM59" s="243">
        <v>0.3</v>
      </c>
      <c r="AN59" s="243">
        <f t="shared" si="20"/>
        <v>4.6000000000000005</v>
      </c>
      <c r="AO59" s="243"/>
      <c r="AP59" s="243"/>
      <c r="AQ59" s="243"/>
      <c r="AR59" s="243"/>
      <c r="AS59" s="243"/>
      <c r="AT59" s="245"/>
      <c r="AU59" s="243"/>
      <c r="AV59" s="243"/>
      <c r="AW59" s="243"/>
      <c r="AX59" s="243"/>
      <c r="AY59" s="246"/>
      <c r="AZ59" s="307"/>
      <c r="BA59" s="244"/>
      <c r="BB59" s="248"/>
      <c r="BC59" s="308"/>
    </row>
    <row r="60" spans="1:55" s="129" customFormat="1" ht="28.5" customHeight="1">
      <c r="A60" s="239"/>
      <c r="B60" s="249" t="s">
        <v>336</v>
      </c>
      <c r="C60" s="240" t="s">
        <v>117</v>
      </c>
      <c r="D60" s="351" t="s">
        <v>246</v>
      </c>
      <c r="E60" s="400">
        <v>23</v>
      </c>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241">
        <v>25</v>
      </c>
      <c r="AD60" s="241">
        <v>5</v>
      </c>
      <c r="AE60" s="352"/>
      <c r="AF60" s="250">
        <f t="shared" si="21"/>
        <v>0.8</v>
      </c>
      <c r="AG60" s="250">
        <f t="shared" si="22"/>
        <v>1.2</v>
      </c>
      <c r="AH60" s="251">
        <f t="shared" si="23"/>
        <v>26</v>
      </c>
      <c r="AI60" s="307"/>
      <c r="AJ60" s="243"/>
      <c r="AK60" s="243"/>
      <c r="AL60" s="243">
        <v>0.5</v>
      </c>
      <c r="AM60" s="243">
        <v>0.3</v>
      </c>
      <c r="AN60" s="243">
        <f t="shared" si="20"/>
        <v>4.6000000000000005</v>
      </c>
      <c r="AO60" s="243"/>
      <c r="AP60" s="243"/>
      <c r="AQ60" s="243"/>
      <c r="AR60" s="243"/>
      <c r="AS60" s="243"/>
      <c r="AT60" s="245"/>
      <c r="AU60" s="243"/>
      <c r="AV60" s="243"/>
      <c r="AW60" s="243"/>
      <c r="AX60" s="243"/>
      <c r="AY60" s="246"/>
      <c r="AZ60" s="307"/>
      <c r="BA60" s="244"/>
      <c r="BB60" s="248"/>
      <c r="BC60" s="308"/>
    </row>
    <row r="61" spans="1:55" s="129" customFormat="1" ht="28.5" customHeight="1" thickBot="1">
      <c r="A61" s="312"/>
      <c r="B61" s="313" t="s">
        <v>336</v>
      </c>
      <c r="C61" s="314" t="s">
        <v>119</v>
      </c>
      <c r="D61" s="353" t="s">
        <v>246</v>
      </c>
      <c r="E61" s="404">
        <v>23</v>
      </c>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15">
        <v>9</v>
      </c>
      <c r="AD61" s="315">
        <v>6</v>
      </c>
      <c r="AE61" s="354"/>
      <c r="AF61" s="316">
        <f t="shared" si="21"/>
        <v>0.8</v>
      </c>
      <c r="AG61" s="316">
        <f t="shared" si="22"/>
        <v>1.2</v>
      </c>
      <c r="AH61" s="317">
        <f t="shared" si="23"/>
        <v>14.399999999999999</v>
      </c>
      <c r="AI61" s="322"/>
      <c r="AJ61" s="319"/>
      <c r="AK61" s="319"/>
      <c r="AL61" s="319">
        <v>0.5</v>
      </c>
      <c r="AM61" s="319">
        <v>0.3</v>
      </c>
      <c r="AN61" s="319">
        <f t="shared" si="20"/>
        <v>4.6000000000000005</v>
      </c>
      <c r="AO61" s="319"/>
      <c r="AP61" s="319"/>
      <c r="AQ61" s="319"/>
      <c r="AR61" s="319"/>
      <c r="AS61" s="319"/>
      <c r="AT61" s="320"/>
      <c r="AU61" s="319"/>
      <c r="AV61" s="319"/>
      <c r="AW61" s="319"/>
      <c r="AX61" s="319"/>
      <c r="AY61" s="321"/>
      <c r="AZ61" s="322"/>
      <c r="BA61" s="323"/>
      <c r="BB61" s="324"/>
      <c r="BC61" s="325"/>
    </row>
    <row r="62" spans="1:55" s="111" customFormat="1" ht="28.5" customHeight="1">
      <c r="A62" s="294"/>
      <c r="B62" s="295" t="s">
        <v>247</v>
      </c>
      <c r="C62" s="296" t="s">
        <v>155</v>
      </c>
      <c r="D62" s="349" t="s">
        <v>238</v>
      </c>
      <c r="E62" s="398">
        <v>16</v>
      </c>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297">
        <v>15</v>
      </c>
      <c r="AD62" s="297">
        <v>45</v>
      </c>
      <c r="AE62" s="350">
        <v>0</v>
      </c>
      <c r="AF62" s="298">
        <f>IF(E62&lt;25,0.8,IF(AND(E62&gt;=26,E62&lt;=35),1,IF(AND(E62&gt;=36,E62&lt;=50),1.2,IF(AND(E62&lt;60),1.3,))))</f>
        <v>0.8</v>
      </c>
      <c r="AG62" s="298">
        <f>IF(E62&lt;15,0.8,IF(AND(E62&gt;=15,E62&lt;=18),1,IF(AND(E62&gt;=19,E62&lt;=25),1.2,IF(AND(E62&lt;36),1.3,"Tách lớp"))))</f>
        <v>1</v>
      </c>
      <c r="AH62" s="299">
        <f>AC62*AF62+AD62*AG62</f>
        <v>57</v>
      </c>
      <c r="AI62" s="303">
        <f>SUM(AC62:AE71)</f>
        <v>503</v>
      </c>
      <c r="AJ62" s="300"/>
      <c r="AK62" s="300"/>
      <c r="AL62" s="300">
        <v>0.5</v>
      </c>
      <c r="AM62" s="300">
        <v>0.3</v>
      </c>
      <c r="AN62" s="300">
        <f>0.2*E62</f>
        <v>3.2</v>
      </c>
      <c r="AO62" s="300"/>
      <c r="AP62" s="300"/>
      <c r="AQ62" s="300"/>
      <c r="AR62" s="300"/>
      <c r="AS62" s="300"/>
      <c r="AT62" s="301">
        <f>SUM(AL62:AQ71)</f>
        <v>40</v>
      </c>
      <c r="AU62" s="302"/>
      <c r="AV62" s="302"/>
      <c r="AW62" s="302"/>
      <c r="AX62" s="302"/>
      <c r="AY62" s="302"/>
      <c r="AZ62" s="417">
        <f>AI62+AT62</f>
        <v>543</v>
      </c>
      <c r="BA62" s="326"/>
      <c r="BB62" s="418"/>
      <c r="BC62" s="419"/>
    </row>
    <row r="63" spans="1:55" s="63" customFormat="1" ht="28.5" customHeight="1">
      <c r="A63" s="239"/>
      <c r="B63" s="249" t="s">
        <v>243</v>
      </c>
      <c r="C63" s="240" t="s">
        <v>76</v>
      </c>
      <c r="D63" s="351" t="s">
        <v>238</v>
      </c>
      <c r="E63" s="400">
        <v>16</v>
      </c>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241">
        <v>45</v>
      </c>
      <c r="AD63" s="241">
        <v>15</v>
      </c>
      <c r="AE63" s="352"/>
      <c r="AF63" s="250">
        <f>IF(E63&lt;25,0.8,IF(AND(E63&gt;=26,E63&lt;=35),1,IF(AND(E63&gt;=36,E63&lt;=50),1.2,IF(AND(E63&lt;60),1.3,))))</f>
        <v>0.8</v>
      </c>
      <c r="AG63" s="250">
        <f>IF(E63&lt;15,0.8,IF(AND(E63&gt;=15,E63&lt;=18),1,IF(AND(E63&gt;=19,E63&lt;=25),1.2,IF(AND(E63&lt;36),1.3,"Tách lớp"))))</f>
        <v>1</v>
      </c>
      <c r="AH63" s="251">
        <f>AC63*AF63+AD63*AG63</f>
        <v>51</v>
      </c>
      <c r="AI63" s="307"/>
      <c r="AJ63" s="243"/>
      <c r="AK63" s="243"/>
      <c r="AL63" s="243">
        <v>0.5</v>
      </c>
      <c r="AM63" s="243">
        <v>0.3</v>
      </c>
      <c r="AN63" s="243">
        <f>0.2*E63</f>
        <v>3.2</v>
      </c>
      <c r="AO63" s="243"/>
      <c r="AP63" s="243"/>
      <c r="AQ63" s="243"/>
      <c r="AR63" s="243"/>
      <c r="AS63" s="243"/>
      <c r="AT63" s="245"/>
      <c r="AU63" s="306"/>
      <c r="AV63" s="306"/>
      <c r="AW63" s="306"/>
      <c r="AX63" s="306"/>
      <c r="AY63" s="246"/>
      <c r="AZ63" s="242"/>
      <c r="BA63" s="246"/>
      <c r="BB63" s="310"/>
      <c r="BC63" s="311"/>
    </row>
    <row r="64" spans="1:55" s="111" customFormat="1" ht="28.5" customHeight="1">
      <c r="A64" s="239"/>
      <c r="B64" s="249" t="s">
        <v>251</v>
      </c>
      <c r="C64" s="240" t="s">
        <v>156</v>
      </c>
      <c r="D64" s="351" t="s">
        <v>238</v>
      </c>
      <c r="E64" s="400">
        <v>16</v>
      </c>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241">
        <v>30</v>
      </c>
      <c r="AD64" s="241">
        <v>30</v>
      </c>
      <c r="AE64" s="352">
        <v>0</v>
      </c>
      <c r="AF64" s="250">
        <f>IF(E64&lt;25,0.8,IF(AND(E64&gt;=26,E64&lt;=35),1,IF(AND(E64&gt;=36,E64&lt;=50),1.2,IF(AND(E64&lt;60),1.3,))))</f>
        <v>0.8</v>
      </c>
      <c r="AG64" s="250">
        <f>IF(E64&lt;15,0.8,IF(AND(E64&gt;=15,E64&lt;=18),1,IF(AND(E64&gt;=19,E64&lt;=25),1.2,IF(AND(E64&lt;36),1.3,"Tách lớp"))))</f>
        <v>1</v>
      </c>
      <c r="AH64" s="251">
        <f>AC64*AF64+AD64*AG64</f>
        <v>54</v>
      </c>
      <c r="AI64" s="307"/>
      <c r="AJ64" s="243"/>
      <c r="AK64" s="243"/>
      <c r="AL64" s="243">
        <v>0.5</v>
      </c>
      <c r="AM64" s="243">
        <v>0.3</v>
      </c>
      <c r="AN64" s="243">
        <f>0.2*E64</f>
        <v>3.2</v>
      </c>
      <c r="AO64" s="243"/>
      <c r="AP64" s="243"/>
      <c r="AQ64" s="243"/>
      <c r="AR64" s="243"/>
      <c r="AS64" s="243"/>
      <c r="AT64" s="245"/>
      <c r="AU64" s="243"/>
      <c r="AV64" s="243"/>
      <c r="AW64" s="243"/>
      <c r="AX64" s="243"/>
      <c r="AY64" s="246"/>
      <c r="AZ64" s="247"/>
      <c r="BA64" s="244"/>
      <c r="BB64" s="248"/>
      <c r="BC64" s="308"/>
    </row>
    <row r="65" spans="1:55" s="129" customFormat="1" ht="28.5" customHeight="1">
      <c r="A65" s="239"/>
      <c r="B65" s="249" t="s">
        <v>336</v>
      </c>
      <c r="C65" s="249" t="s">
        <v>80</v>
      </c>
      <c r="D65" s="351" t="s">
        <v>238</v>
      </c>
      <c r="E65" s="400">
        <v>16</v>
      </c>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241">
        <v>64</v>
      </c>
      <c r="AD65" s="241"/>
      <c r="AE65" s="352"/>
      <c r="AF65" s="250">
        <f aca="true" t="shared" si="24" ref="AF65:AF71">IF(E65&lt;25,0.8,IF(AND(E65&gt;=26,E65&lt;=35),1,IF(AND(E65&gt;=36,E65&lt;=50),1.2,IF(AND(E65&lt;60),1.3,))))</f>
        <v>0.8</v>
      </c>
      <c r="AG65" s="250">
        <f aca="true" t="shared" si="25" ref="AG65:AG71">IF(E65&lt;15,0.8,IF(AND(E65&gt;=15,E65&lt;=18),1,IF(AND(E65&gt;=19,E65&lt;=25),1.2,IF(AND(E65&lt;36),1.3,"Tách lớp"))))</f>
        <v>1</v>
      </c>
      <c r="AH65" s="251">
        <f aca="true" t="shared" si="26" ref="AH65:AH71">AC65*AF65+AD65*AG65</f>
        <v>51.2</v>
      </c>
      <c r="AI65" s="307"/>
      <c r="AJ65" s="243"/>
      <c r="AK65" s="243"/>
      <c r="AL65" s="243">
        <v>0.5</v>
      </c>
      <c r="AM65" s="243">
        <v>0.3</v>
      </c>
      <c r="AN65" s="243">
        <f aca="true" t="shared" si="27" ref="AN65:AN71">0.2*E65</f>
        <v>3.2</v>
      </c>
      <c r="AO65" s="243"/>
      <c r="AP65" s="243"/>
      <c r="AQ65" s="243"/>
      <c r="AR65" s="243"/>
      <c r="AS65" s="243"/>
      <c r="AT65" s="245"/>
      <c r="AU65" s="243"/>
      <c r="AV65" s="243"/>
      <c r="AW65" s="243"/>
      <c r="AX65" s="243"/>
      <c r="AY65" s="246"/>
      <c r="AZ65" s="307"/>
      <c r="BA65" s="244"/>
      <c r="BB65" s="248"/>
      <c r="BC65" s="308"/>
    </row>
    <row r="66" spans="1:55" s="129" customFormat="1" ht="28.5" customHeight="1">
      <c r="A66" s="239"/>
      <c r="B66" s="249" t="s">
        <v>336</v>
      </c>
      <c r="C66" s="249" t="s">
        <v>335</v>
      </c>
      <c r="D66" s="351" t="s">
        <v>238</v>
      </c>
      <c r="E66" s="400">
        <v>16</v>
      </c>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241">
        <v>32</v>
      </c>
      <c r="AD66" s="241"/>
      <c r="AE66" s="352"/>
      <c r="AF66" s="250">
        <f t="shared" si="24"/>
        <v>0.8</v>
      </c>
      <c r="AG66" s="250">
        <f t="shared" si="25"/>
        <v>1</v>
      </c>
      <c r="AH66" s="251">
        <f t="shared" si="26"/>
        <v>25.6</v>
      </c>
      <c r="AI66" s="307"/>
      <c r="AJ66" s="243"/>
      <c r="AK66" s="243"/>
      <c r="AL66" s="243">
        <v>0.5</v>
      </c>
      <c r="AM66" s="243">
        <v>0.3</v>
      </c>
      <c r="AN66" s="243">
        <f t="shared" si="27"/>
        <v>3.2</v>
      </c>
      <c r="AO66" s="243"/>
      <c r="AP66" s="243"/>
      <c r="AQ66" s="243"/>
      <c r="AR66" s="243"/>
      <c r="AS66" s="243"/>
      <c r="AT66" s="245"/>
      <c r="AU66" s="243"/>
      <c r="AV66" s="243"/>
      <c r="AW66" s="243"/>
      <c r="AX66" s="243"/>
      <c r="AY66" s="246"/>
      <c r="AZ66" s="307"/>
      <c r="BA66" s="244"/>
      <c r="BB66" s="248"/>
      <c r="BC66" s="308"/>
    </row>
    <row r="67" spans="1:55" s="129" customFormat="1" ht="28.5" customHeight="1">
      <c r="A67" s="239"/>
      <c r="B67" s="249" t="s">
        <v>336</v>
      </c>
      <c r="C67" s="249" t="s">
        <v>330</v>
      </c>
      <c r="D67" s="351" t="s">
        <v>238</v>
      </c>
      <c r="E67" s="400">
        <v>16</v>
      </c>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241">
        <v>32</v>
      </c>
      <c r="AD67" s="241"/>
      <c r="AE67" s="352"/>
      <c r="AF67" s="250">
        <f t="shared" si="24"/>
        <v>0.8</v>
      </c>
      <c r="AG67" s="250">
        <f t="shared" si="25"/>
        <v>1</v>
      </c>
      <c r="AH67" s="251">
        <f t="shared" si="26"/>
        <v>25.6</v>
      </c>
      <c r="AI67" s="307"/>
      <c r="AJ67" s="243"/>
      <c r="AK67" s="243"/>
      <c r="AL67" s="243">
        <v>0.5</v>
      </c>
      <c r="AM67" s="243">
        <v>0.3</v>
      </c>
      <c r="AN67" s="243">
        <f t="shared" si="27"/>
        <v>3.2</v>
      </c>
      <c r="AO67" s="243"/>
      <c r="AP67" s="243"/>
      <c r="AQ67" s="243"/>
      <c r="AR67" s="243"/>
      <c r="AS67" s="243"/>
      <c r="AT67" s="245"/>
      <c r="AU67" s="243"/>
      <c r="AV67" s="243"/>
      <c r="AW67" s="243"/>
      <c r="AX67" s="243"/>
      <c r="AY67" s="246"/>
      <c r="AZ67" s="307"/>
      <c r="BA67" s="244"/>
      <c r="BB67" s="248"/>
      <c r="BC67" s="308"/>
    </row>
    <row r="68" spans="1:55" s="129" customFormat="1" ht="28.5" customHeight="1">
      <c r="A68" s="239"/>
      <c r="B68" s="249" t="s">
        <v>336</v>
      </c>
      <c r="C68" s="249" t="s">
        <v>334</v>
      </c>
      <c r="D68" s="351" t="s">
        <v>238</v>
      </c>
      <c r="E68" s="400">
        <v>16</v>
      </c>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241">
        <v>90</v>
      </c>
      <c r="AD68" s="241"/>
      <c r="AE68" s="352"/>
      <c r="AF68" s="250">
        <f t="shared" si="24"/>
        <v>0.8</v>
      </c>
      <c r="AG68" s="250">
        <f t="shared" si="25"/>
        <v>1</v>
      </c>
      <c r="AH68" s="251">
        <f t="shared" si="26"/>
        <v>72</v>
      </c>
      <c r="AI68" s="307"/>
      <c r="AJ68" s="243"/>
      <c r="AK68" s="243"/>
      <c r="AL68" s="243">
        <v>0.5</v>
      </c>
      <c r="AM68" s="243">
        <v>0.3</v>
      </c>
      <c r="AN68" s="243">
        <f t="shared" si="27"/>
        <v>3.2</v>
      </c>
      <c r="AO68" s="243"/>
      <c r="AP68" s="243"/>
      <c r="AQ68" s="243"/>
      <c r="AR68" s="243"/>
      <c r="AS68" s="243"/>
      <c r="AT68" s="245"/>
      <c r="AU68" s="243"/>
      <c r="AV68" s="243"/>
      <c r="AW68" s="243"/>
      <c r="AX68" s="243"/>
      <c r="AY68" s="246"/>
      <c r="AZ68" s="307"/>
      <c r="BA68" s="244"/>
      <c r="BB68" s="248"/>
      <c r="BC68" s="308"/>
    </row>
    <row r="69" spans="1:55" s="129" customFormat="1" ht="28.5" customHeight="1">
      <c r="A69" s="239"/>
      <c r="B69" s="249" t="s">
        <v>336</v>
      </c>
      <c r="C69" s="240" t="s">
        <v>120</v>
      </c>
      <c r="D69" s="351" t="s">
        <v>238</v>
      </c>
      <c r="E69" s="400">
        <v>16</v>
      </c>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241">
        <v>27</v>
      </c>
      <c r="AD69" s="241">
        <v>33</v>
      </c>
      <c r="AE69" s="352"/>
      <c r="AF69" s="250">
        <f t="shared" si="24"/>
        <v>0.8</v>
      </c>
      <c r="AG69" s="250">
        <f t="shared" si="25"/>
        <v>1</v>
      </c>
      <c r="AH69" s="251">
        <f t="shared" si="26"/>
        <v>54.6</v>
      </c>
      <c r="AI69" s="307"/>
      <c r="AJ69" s="243"/>
      <c r="AK69" s="243"/>
      <c r="AL69" s="243">
        <v>0.5</v>
      </c>
      <c r="AM69" s="243">
        <v>0.3</v>
      </c>
      <c r="AN69" s="243">
        <f t="shared" si="27"/>
        <v>3.2</v>
      </c>
      <c r="AO69" s="243"/>
      <c r="AP69" s="243"/>
      <c r="AQ69" s="243"/>
      <c r="AR69" s="243"/>
      <c r="AS69" s="243"/>
      <c r="AT69" s="245"/>
      <c r="AU69" s="243"/>
      <c r="AV69" s="243"/>
      <c r="AW69" s="243"/>
      <c r="AX69" s="243"/>
      <c r="AY69" s="246"/>
      <c r="AZ69" s="307"/>
      <c r="BA69" s="244"/>
      <c r="BB69" s="248"/>
      <c r="BC69" s="308"/>
    </row>
    <row r="70" spans="1:55" s="129" customFormat="1" ht="28.5" customHeight="1">
      <c r="A70" s="239"/>
      <c r="B70" s="249" t="s">
        <v>336</v>
      </c>
      <c r="C70" s="240" t="s">
        <v>117</v>
      </c>
      <c r="D70" s="351" t="s">
        <v>238</v>
      </c>
      <c r="E70" s="400">
        <v>16</v>
      </c>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241">
        <v>25</v>
      </c>
      <c r="AD70" s="241">
        <v>5</v>
      </c>
      <c r="AE70" s="352"/>
      <c r="AF70" s="250">
        <f t="shared" si="24"/>
        <v>0.8</v>
      </c>
      <c r="AG70" s="250">
        <f t="shared" si="25"/>
        <v>1</v>
      </c>
      <c r="AH70" s="251">
        <f t="shared" si="26"/>
        <v>25</v>
      </c>
      <c r="AI70" s="307"/>
      <c r="AJ70" s="243"/>
      <c r="AK70" s="243"/>
      <c r="AL70" s="243">
        <v>0.5</v>
      </c>
      <c r="AM70" s="243">
        <v>0.3</v>
      </c>
      <c r="AN70" s="243">
        <f t="shared" si="27"/>
        <v>3.2</v>
      </c>
      <c r="AO70" s="243"/>
      <c r="AP70" s="243"/>
      <c r="AQ70" s="243"/>
      <c r="AR70" s="243"/>
      <c r="AS70" s="243"/>
      <c r="AT70" s="245"/>
      <c r="AU70" s="243"/>
      <c r="AV70" s="243"/>
      <c r="AW70" s="243"/>
      <c r="AX70" s="243"/>
      <c r="AY70" s="246"/>
      <c r="AZ70" s="307"/>
      <c r="BA70" s="244"/>
      <c r="BB70" s="248"/>
      <c r="BC70" s="308"/>
    </row>
    <row r="71" spans="1:55" s="129" customFormat="1" ht="28.5" customHeight="1" thickBot="1">
      <c r="A71" s="312"/>
      <c r="B71" s="313" t="s">
        <v>336</v>
      </c>
      <c r="C71" s="314" t="s">
        <v>119</v>
      </c>
      <c r="D71" s="353" t="s">
        <v>238</v>
      </c>
      <c r="E71" s="404">
        <v>16</v>
      </c>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15">
        <v>9</v>
      </c>
      <c r="AD71" s="315">
        <v>6</v>
      </c>
      <c r="AE71" s="354"/>
      <c r="AF71" s="316">
        <f t="shared" si="24"/>
        <v>0.8</v>
      </c>
      <c r="AG71" s="316">
        <f t="shared" si="25"/>
        <v>1</v>
      </c>
      <c r="AH71" s="317">
        <f t="shared" si="26"/>
        <v>13.2</v>
      </c>
      <c r="AI71" s="322"/>
      <c r="AJ71" s="319"/>
      <c r="AK71" s="319"/>
      <c r="AL71" s="319">
        <v>0.5</v>
      </c>
      <c r="AM71" s="319">
        <v>0.3</v>
      </c>
      <c r="AN71" s="319">
        <f t="shared" si="27"/>
        <v>3.2</v>
      </c>
      <c r="AO71" s="319"/>
      <c r="AP71" s="319"/>
      <c r="AQ71" s="319"/>
      <c r="AR71" s="319"/>
      <c r="AS71" s="319"/>
      <c r="AT71" s="320"/>
      <c r="AU71" s="319"/>
      <c r="AV71" s="319"/>
      <c r="AW71" s="319"/>
      <c r="AX71" s="319"/>
      <c r="AY71" s="321"/>
      <c r="AZ71" s="322"/>
      <c r="BA71" s="323"/>
      <c r="BB71" s="324"/>
      <c r="BC71" s="325"/>
    </row>
    <row r="72" spans="1:55" s="111" customFormat="1" ht="28.5" customHeight="1">
      <c r="A72" s="294"/>
      <c r="B72" s="295" t="s">
        <v>247</v>
      </c>
      <c r="C72" s="296" t="s">
        <v>248</v>
      </c>
      <c r="D72" s="349" t="s">
        <v>249</v>
      </c>
      <c r="E72" s="407">
        <v>18</v>
      </c>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297">
        <v>30</v>
      </c>
      <c r="AD72" s="297">
        <v>90</v>
      </c>
      <c r="AE72" s="350">
        <v>0</v>
      </c>
      <c r="AF72" s="298">
        <f aca="true" t="shared" si="28" ref="AF72:AF84">IF(E72&lt;25,0.8,IF(AND(E72&gt;=26,E72&lt;=35),1,IF(AND(E72&gt;=36,E72&lt;=50),1.2,IF(AND(E72&lt;60),1.3,))))</f>
        <v>0.8</v>
      </c>
      <c r="AG72" s="298">
        <f aca="true" t="shared" si="29" ref="AG72:AG84">IF(E72&lt;15,0.8,IF(AND(E72&gt;=15,E72&lt;=18),1,IF(AND(E72&gt;=19,E72&lt;=25),1.2,IF(AND(E72&lt;36),1.3,"Tách lớp"))))</f>
        <v>1</v>
      </c>
      <c r="AH72" s="299">
        <f aca="true" t="shared" si="30" ref="AH72:AH83">AC72*AF72+AD72*AG72</f>
        <v>114</v>
      </c>
      <c r="AI72" s="303">
        <f>SUM(AC72:AE77)</f>
        <v>569</v>
      </c>
      <c r="AJ72" s="300"/>
      <c r="AK72" s="300"/>
      <c r="AL72" s="300">
        <v>0.5</v>
      </c>
      <c r="AM72" s="300">
        <v>0.3</v>
      </c>
      <c r="AN72" s="300">
        <f aca="true" t="shared" si="31" ref="AN72:AN77">0.2*E72</f>
        <v>3.6</v>
      </c>
      <c r="AO72" s="300"/>
      <c r="AP72" s="300"/>
      <c r="AQ72" s="300"/>
      <c r="AR72" s="300"/>
      <c r="AS72" s="300"/>
      <c r="AT72" s="301">
        <f>SUM(AL72:AN77)</f>
        <v>26.400000000000006</v>
      </c>
      <c r="AU72" s="300"/>
      <c r="AV72" s="300"/>
      <c r="AW72" s="300"/>
      <c r="AX72" s="300"/>
      <c r="AY72" s="326"/>
      <c r="AZ72" s="327">
        <f>AT72+AI72</f>
        <v>595.4</v>
      </c>
      <c r="BA72" s="304"/>
      <c r="BB72" s="305"/>
      <c r="BC72" s="238"/>
    </row>
    <row r="73" spans="1:55" s="111" customFormat="1" ht="24" customHeight="1">
      <c r="A73" s="375"/>
      <c r="B73" s="249" t="s">
        <v>252</v>
      </c>
      <c r="C73" s="334" t="s">
        <v>254</v>
      </c>
      <c r="D73" s="351" t="s">
        <v>249</v>
      </c>
      <c r="E73" s="399">
        <v>18</v>
      </c>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35">
        <v>0</v>
      </c>
      <c r="AD73" s="335">
        <v>0</v>
      </c>
      <c r="AE73" s="335">
        <v>240</v>
      </c>
      <c r="AF73" s="250">
        <f t="shared" si="28"/>
        <v>0.8</v>
      </c>
      <c r="AG73" s="250">
        <f t="shared" si="29"/>
        <v>1</v>
      </c>
      <c r="AH73" s="251">
        <f t="shared" si="30"/>
        <v>0</v>
      </c>
      <c r="AI73" s="336"/>
      <c r="AJ73" s="335"/>
      <c r="AK73" s="243"/>
      <c r="AL73" s="243">
        <v>0.5</v>
      </c>
      <c r="AM73" s="243">
        <v>0.3</v>
      </c>
      <c r="AN73" s="243">
        <f t="shared" si="31"/>
        <v>3.6</v>
      </c>
      <c r="AO73" s="335"/>
      <c r="AP73" s="335"/>
      <c r="AQ73" s="335"/>
      <c r="AR73" s="335"/>
      <c r="AS73" s="335"/>
      <c r="AT73" s="335"/>
      <c r="AU73" s="335"/>
      <c r="AV73" s="335"/>
      <c r="AW73" s="335"/>
      <c r="AX73" s="335"/>
      <c r="AY73" s="335"/>
      <c r="AZ73" s="335"/>
      <c r="BA73" s="335"/>
      <c r="BB73" s="337"/>
      <c r="BC73" s="376"/>
    </row>
    <row r="74" spans="1:55" ht="15">
      <c r="A74" s="434"/>
      <c r="B74" s="249" t="s">
        <v>336</v>
      </c>
      <c r="C74" s="249" t="s">
        <v>80</v>
      </c>
      <c r="D74" s="351" t="s">
        <v>249</v>
      </c>
      <c r="E74" s="399">
        <v>18</v>
      </c>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5">
        <v>98</v>
      </c>
      <c r="AD74" s="435"/>
      <c r="AE74" s="435"/>
      <c r="AF74" s="250">
        <f t="shared" si="28"/>
        <v>0.8</v>
      </c>
      <c r="AG74" s="250">
        <f t="shared" si="29"/>
        <v>1</v>
      </c>
      <c r="AH74" s="251">
        <f t="shared" si="30"/>
        <v>78.4</v>
      </c>
      <c r="AI74" s="460"/>
      <c r="AJ74" s="439"/>
      <c r="AK74" s="439"/>
      <c r="AL74" s="243">
        <v>0.5</v>
      </c>
      <c r="AM74" s="243">
        <v>0.3</v>
      </c>
      <c r="AN74" s="243">
        <f t="shared" si="31"/>
        <v>3.6</v>
      </c>
      <c r="AO74" s="439"/>
      <c r="AP74" s="439"/>
      <c r="AQ74" s="439"/>
      <c r="AR74" s="439"/>
      <c r="AS74" s="439"/>
      <c r="AT74" s="456"/>
      <c r="AU74" s="439"/>
      <c r="AV74" s="439"/>
      <c r="AW74" s="439"/>
      <c r="AX74" s="439"/>
      <c r="AY74" s="440"/>
      <c r="AZ74" s="458"/>
      <c r="BA74" s="439"/>
      <c r="BB74" s="441"/>
      <c r="BC74" s="442"/>
    </row>
    <row r="75" spans="1:55" ht="15">
      <c r="A75" s="434"/>
      <c r="B75" s="249" t="s">
        <v>336</v>
      </c>
      <c r="C75" s="249" t="s">
        <v>335</v>
      </c>
      <c r="D75" s="351" t="s">
        <v>249</v>
      </c>
      <c r="E75" s="399">
        <v>18</v>
      </c>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5">
        <v>32</v>
      </c>
      <c r="AD75" s="435"/>
      <c r="AE75" s="435"/>
      <c r="AF75" s="250">
        <f t="shared" si="28"/>
        <v>0.8</v>
      </c>
      <c r="AG75" s="250">
        <f t="shared" si="29"/>
        <v>1</v>
      </c>
      <c r="AH75" s="251">
        <f t="shared" si="30"/>
        <v>25.6</v>
      </c>
      <c r="AI75" s="460"/>
      <c r="AJ75" s="439"/>
      <c r="AK75" s="439"/>
      <c r="AL75" s="243">
        <v>0.5</v>
      </c>
      <c r="AM75" s="243">
        <v>0.3</v>
      </c>
      <c r="AN75" s="243">
        <f t="shared" si="31"/>
        <v>3.6</v>
      </c>
      <c r="AO75" s="439"/>
      <c r="AP75" s="439"/>
      <c r="AQ75" s="439"/>
      <c r="AR75" s="439"/>
      <c r="AS75" s="439"/>
      <c r="AT75" s="456"/>
      <c r="AU75" s="439"/>
      <c r="AV75" s="439"/>
      <c r="AW75" s="439"/>
      <c r="AX75" s="439"/>
      <c r="AY75" s="440"/>
      <c r="AZ75" s="458"/>
      <c r="BA75" s="439"/>
      <c r="BB75" s="441"/>
      <c r="BC75" s="442"/>
    </row>
    <row r="76" spans="1:55" ht="15">
      <c r="A76" s="434"/>
      <c r="B76" s="249" t="s">
        <v>336</v>
      </c>
      <c r="C76" s="249" t="s">
        <v>330</v>
      </c>
      <c r="D76" s="351" t="s">
        <v>249</v>
      </c>
      <c r="E76" s="399">
        <v>18</v>
      </c>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5">
        <v>32</v>
      </c>
      <c r="AD76" s="435"/>
      <c r="AE76" s="435"/>
      <c r="AF76" s="250">
        <f t="shared" si="28"/>
        <v>0.8</v>
      </c>
      <c r="AG76" s="250">
        <f t="shared" si="29"/>
        <v>1</v>
      </c>
      <c r="AH76" s="251">
        <f t="shared" si="30"/>
        <v>25.6</v>
      </c>
      <c r="AI76" s="460"/>
      <c r="AJ76" s="439"/>
      <c r="AK76" s="439"/>
      <c r="AL76" s="243">
        <v>0.5</v>
      </c>
      <c r="AM76" s="243">
        <v>0.3</v>
      </c>
      <c r="AN76" s="243">
        <f t="shared" si="31"/>
        <v>3.6</v>
      </c>
      <c r="AO76" s="439"/>
      <c r="AP76" s="439"/>
      <c r="AQ76" s="439"/>
      <c r="AR76" s="439"/>
      <c r="AS76" s="439"/>
      <c r="AT76" s="456"/>
      <c r="AU76" s="439"/>
      <c r="AV76" s="439"/>
      <c r="AW76" s="439"/>
      <c r="AX76" s="439"/>
      <c r="AY76" s="440"/>
      <c r="AZ76" s="458"/>
      <c r="BA76" s="439"/>
      <c r="BB76" s="441"/>
      <c r="BC76" s="442"/>
    </row>
    <row r="77" spans="1:55" ht="15.75" thickBot="1">
      <c r="A77" s="443"/>
      <c r="B77" s="313" t="s">
        <v>336</v>
      </c>
      <c r="C77" s="313" t="s">
        <v>334</v>
      </c>
      <c r="D77" s="353" t="s">
        <v>249</v>
      </c>
      <c r="E77" s="401">
        <v>18</v>
      </c>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4">
        <v>47</v>
      </c>
      <c r="AD77" s="444"/>
      <c r="AE77" s="444"/>
      <c r="AF77" s="316">
        <f t="shared" si="28"/>
        <v>0.8</v>
      </c>
      <c r="AG77" s="316">
        <f t="shared" si="29"/>
        <v>1</v>
      </c>
      <c r="AH77" s="317">
        <f t="shared" si="30"/>
        <v>37.6</v>
      </c>
      <c r="AI77" s="461"/>
      <c r="AJ77" s="448"/>
      <c r="AK77" s="448"/>
      <c r="AL77" s="319">
        <v>0.5</v>
      </c>
      <c r="AM77" s="319">
        <v>0.3</v>
      </c>
      <c r="AN77" s="319">
        <f t="shared" si="31"/>
        <v>3.6</v>
      </c>
      <c r="AO77" s="448"/>
      <c r="AP77" s="448"/>
      <c r="AQ77" s="448"/>
      <c r="AR77" s="448"/>
      <c r="AS77" s="448"/>
      <c r="AT77" s="457"/>
      <c r="AU77" s="448"/>
      <c r="AV77" s="448"/>
      <c r="AW77" s="448"/>
      <c r="AX77" s="448"/>
      <c r="AY77" s="449"/>
      <c r="AZ77" s="459"/>
      <c r="BA77" s="448"/>
      <c r="BB77" s="450"/>
      <c r="BC77" s="451"/>
    </row>
    <row r="78" spans="1:55" s="63" customFormat="1" ht="28.5" customHeight="1">
      <c r="A78" s="294"/>
      <c r="B78" s="295" t="s">
        <v>240</v>
      </c>
      <c r="C78" s="296" t="s">
        <v>165</v>
      </c>
      <c r="D78" s="349" t="s">
        <v>242</v>
      </c>
      <c r="E78" s="407">
        <v>20</v>
      </c>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297">
        <v>30</v>
      </c>
      <c r="AD78" s="297">
        <v>90</v>
      </c>
      <c r="AE78" s="350">
        <v>0</v>
      </c>
      <c r="AF78" s="298">
        <f t="shared" si="28"/>
        <v>0.8</v>
      </c>
      <c r="AG78" s="298">
        <f t="shared" si="29"/>
        <v>1.2</v>
      </c>
      <c r="AH78" s="299">
        <f t="shared" si="30"/>
        <v>132</v>
      </c>
      <c r="AI78" s="303">
        <f>SUM(AC78:AE84)</f>
        <v>550</v>
      </c>
      <c r="AJ78" s="300"/>
      <c r="AK78" s="300"/>
      <c r="AL78" s="300">
        <v>0.5</v>
      </c>
      <c r="AM78" s="300">
        <v>0.3</v>
      </c>
      <c r="AN78" s="300">
        <f>0.2*E97</f>
        <v>3.6</v>
      </c>
      <c r="AO78" s="300"/>
      <c r="AP78" s="300"/>
      <c r="AQ78" s="300"/>
      <c r="AR78" s="300"/>
      <c r="AS78" s="300"/>
      <c r="AT78" s="301">
        <f>SUM(AL78:AP84)</f>
        <v>68.9</v>
      </c>
      <c r="AU78" s="300"/>
      <c r="AV78" s="300"/>
      <c r="AW78" s="300"/>
      <c r="AX78" s="300"/>
      <c r="AY78" s="302"/>
      <c r="AZ78" s="303"/>
      <c r="BA78" s="304">
        <f>AT78+AI78</f>
        <v>618.9</v>
      </c>
      <c r="BB78" s="305"/>
      <c r="BC78" s="238"/>
    </row>
    <row r="79" spans="1:55" s="63" customFormat="1" ht="28.5" customHeight="1">
      <c r="A79" s="239"/>
      <c r="B79" s="249" t="s">
        <v>243</v>
      </c>
      <c r="C79" s="240" t="s">
        <v>244</v>
      </c>
      <c r="D79" s="351" t="s">
        <v>242</v>
      </c>
      <c r="E79" s="400">
        <v>20</v>
      </c>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241">
        <v>20</v>
      </c>
      <c r="AD79" s="241">
        <v>10</v>
      </c>
      <c r="AE79" s="352"/>
      <c r="AF79" s="250">
        <f t="shared" si="28"/>
        <v>0.8</v>
      </c>
      <c r="AG79" s="250">
        <f t="shared" si="29"/>
        <v>1.2</v>
      </c>
      <c r="AH79" s="251">
        <f t="shared" si="30"/>
        <v>28</v>
      </c>
      <c r="AI79" s="307"/>
      <c r="AJ79" s="243"/>
      <c r="AK79" s="243"/>
      <c r="AL79" s="243">
        <v>1</v>
      </c>
      <c r="AM79" s="243">
        <v>0.3</v>
      </c>
      <c r="AN79" s="243">
        <f>0.2*E79</f>
        <v>4</v>
      </c>
      <c r="AO79" s="243"/>
      <c r="AP79" s="243"/>
      <c r="AQ79" s="243"/>
      <c r="AR79" s="243"/>
      <c r="AS79" s="243"/>
      <c r="AT79" s="245"/>
      <c r="AU79" s="243"/>
      <c r="AV79" s="243"/>
      <c r="AW79" s="243"/>
      <c r="AX79" s="243"/>
      <c r="AY79" s="306"/>
      <c r="AZ79" s="307"/>
      <c r="BA79" s="244"/>
      <c r="BB79" s="248"/>
      <c r="BC79" s="308"/>
    </row>
    <row r="80" spans="1:55" s="134" customFormat="1" ht="23.25" customHeight="1">
      <c r="A80" s="239"/>
      <c r="B80" s="249" t="s">
        <v>250</v>
      </c>
      <c r="C80" s="249" t="s">
        <v>271</v>
      </c>
      <c r="D80" s="351" t="s">
        <v>242</v>
      </c>
      <c r="E80" s="400">
        <v>20</v>
      </c>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241">
        <v>0</v>
      </c>
      <c r="AD80" s="241">
        <v>45</v>
      </c>
      <c r="AE80" s="352">
        <v>0</v>
      </c>
      <c r="AF80" s="250">
        <f t="shared" si="28"/>
        <v>0.8</v>
      </c>
      <c r="AG80" s="250">
        <f t="shared" si="29"/>
        <v>1.2</v>
      </c>
      <c r="AH80" s="251">
        <f t="shared" si="30"/>
        <v>54</v>
      </c>
      <c r="AI80" s="307"/>
      <c r="AJ80" s="243"/>
      <c r="AK80" s="244"/>
      <c r="AL80" s="243">
        <v>0.5</v>
      </c>
      <c r="AM80" s="243">
        <v>0.3</v>
      </c>
      <c r="AN80" s="243">
        <f>0.2*E80</f>
        <v>4</v>
      </c>
      <c r="AO80" s="243"/>
      <c r="AP80" s="243"/>
      <c r="AQ80" s="243"/>
      <c r="AR80" s="243"/>
      <c r="AS80" s="243"/>
      <c r="AT80" s="245"/>
      <c r="AU80" s="243"/>
      <c r="AV80" s="243"/>
      <c r="AW80" s="243"/>
      <c r="AX80" s="243"/>
      <c r="AY80" s="246"/>
      <c r="AZ80" s="247"/>
      <c r="BA80" s="244"/>
      <c r="BB80" s="248"/>
      <c r="BC80" s="308"/>
    </row>
    <row r="81" spans="1:55" s="111" customFormat="1" ht="28.5" customHeight="1">
      <c r="A81" s="239"/>
      <c r="B81" s="249" t="s">
        <v>251</v>
      </c>
      <c r="C81" s="240" t="s">
        <v>325</v>
      </c>
      <c r="D81" s="351" t="s">
        <v>242</v>
      </c>
      <c r="E81" s="400">
        <v>20</v>
      </c>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241">
        <v>30</v>
      </c>
      <c r="AD81" s="241">
        <v>90</v>
      </c>
      <c r="AE81" s="352">
        <v>0</v>
      </c>
      <c r="AF81" s="250">
        <f t="shared" si="28"/>
        <v>0.8</v>
      </c>
      <c r="AG81" s="250">
        <f t="shared" si="29"/>
        <v>1.2</v>
      </c>
      <c r="AH81" s="251">
        <f t="shared" si="30"/>
        <v>132</v>
      </c>
      <c r="AI81" s="307"/>
      <c r="AJ81" s="243"/>
      <c r="AK81" s="243"/>
      <c r="AL81" s="243">
        <v>0.5</v>
      </c>
      <c r="AM81" s="243">
        <v>0.3</v>
      </c>
      <c r="AN81" s="243">
        <f>0.2*E81</f>
        <v>4</v>
      </c>
      <c r="AO81" s="243"/>
      <c r="AP81" s="243"/>
      <c r="AQ81" s="243"/>
      <c r="AR81" s="243"/>
      <c r="AS81" s="243"/>
      <c r="AT81" s="245"/>
      <c r="AU81" s="243"/>
      <c r="AV81" s="243"/>
      <c r="AW81" s="243"/>
      <c r="AX81" s="243"/>
      <c r="AY81" s="246"/>
      <c r="AZ81" s="247"/>
      <c r="BA81" s="244"/>
      <c r="BB81" s="248"/>
      <c r="BC81" s="308"/>
    </row>
    <row r="82" spans="1:55" s="111" customFormat="1" ht="28.5" customHeight="1">
      <c r="A82" s="239"/>
      <c r="B82" s="249" t="s">
        <v>72</v>
      </c>
      <c r="C82" s="240" t="s">
        <v>272</v>
      </c>
      <c r="D82" s="351" t="s">
        <v>242</v>
      </c>
      <c r="E82" s="400">
        <v>20</v>
      </c>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241">
        <v>15</v>
      </c>
      <c r="AD82" s="241"/>
      <c r="AE82" s="352">
        <v>0</v>
      </c>
      <c r="AF82" s="250">
        <f t="shared" si="28"/>
        <v>0.8</v>
      </c>
      <c r="AG82" s="250">
        <f t="shared" si="29"/>
        <v>1.2</v>
      </c>
      <c r="AH82" s="251">
        <f t="shared" si="30"/>
        <v>12</v>
      </c>
      <c r="AI82" s="307"/>
      <c r="AJ82" s="372"/>
      <c r="AK82" s="244"/>
      <c r="AL82" s="243">
        <v>0.5</v>
      </c>
      <c r="AM82" s="243">
        <v>0.3</v>
      </c>
      <c r="AN82" s="243">
        <f>0.2*E82</f>
        <v>4</v>
      </c>
      <c r="AO82" s="243"/>
      <c r="AP82" s="243"/>
      <c r="AQ82" s="243"/>
      <c r="AR82" s="243"/>
      <c r="AS82" s="243"/>
      <c r="AT82" s="333"/>
      <c r="AU82" s="244"/>
      <c r="AV82" s="243"/>
      <c r="AW82" s="243"/>
      <c r="AX82" s="243"/>
      <c r="AY82" s="246"/>
      <c r="AZ82" s="247"/>
      <c r="BA82" s="244"/>
      <c r="BB82" s="248"/>
      <c r="BC82" s="308"/>
    </row>
    <row r="83" spans="1:55" s="111" customFormat="1" ht="28.5" customHeight="1">
      <c r="A83" s="239"/>
      <c r="B83" s="249" t="s">
        <v>252</v>
      </c>
      <c r="C83" s="240" t="s">
        <v>318</v>
      </c>
      <c r="D83" s="351" t="s">
        <v>242</v>
      </c>
      <c r="E83" s="400">
        <v>20</v>
      </c>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241">
        <v>15</v>
      </c>
      <c r="AD83" s="241">
        <v>45</v>
      </c>
      <c r="AE83" s="352">
        <v>0</v>
      </c>
      <c r="AF83" s="250">
        <f t="shared" si="28"/>
        <v>0.8</v>
      </c>
      <c r="AG83" s="250">
        <f t="shared" si="29"/>
        <v>1.2</v>
      </c>
      <c r="AH83" s="251">
        <f t="shared" si="30"/>
        <v>66</v>
      </c>
      <c r="AI83" s="307"/>
      <c r="AJ83" s="243"/>
      <c r="AK83" s="243"/>
      <c r="AL83" s="243">
        <v>0.5</v>
      </c>
      <c r="AM83" s="243">
        <v>0.3</v>
      </c>
      <c r="AN83" s="243">
        <f>0.2*E83</f>
        <v>4</v>
      </c>
      <c r="AO83" s="243"/>
      <c r="AP83" s="243"/>
      <c r="AQ83" s="243"/>
      <c r="AR83" s="243"/>
      <c r="AS83" s="243"/>
      <c r="AT83" s="245"/>
      <c r="AU83" s="243"/>
      <c r="AV83" s="243"/>
      <c r="AW83" s="243"/>
      <c r="AX83" s="243"/>
      <c r="AY83" s="246"/>
      <c r="AZ83" s="247"/>
      <c r="BA83" s="247"/>
      <c r="BB83" s="420"/>
      <c r="BC83" s="465"/>
    </row>
    <row r="84" spans="1:55" s="111" customFormat="1" ht="24" customHeight="1" thickBot="1">
      <c r="A84" s="466"/>
      <c r="B84" s="313" t="s">
        <v>252</v>
      </c>
      <c r="C84" s="467" t="s">
        <v>319</v>
      </c>
      <c r="D84" s="353" t="s">
        <v>242</v>
      </c>
      <c r="E84" s="404">
        <v>20</v>
      </c>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15">
        <v>0</v>
      </c>
      <c r="AD84" s="315">
        <v>0</v>
      </c>
      <c r="AE84" s="345">
        <v>160</v>
      </c>
      <c r="AF84" s="316">
        <f t="shared" si="28"/>
        <v>0.8</v>
      </c>
      <c r="AG84" s="316">
        <f t="shared" si="29"/>
        <v>1.2</v>
      </c>
      <c r="AH84" s="468">
        <v>0</v>
      </c>
      <c r="AI84" s="345"/>
      <c r="AJ84" s="345"/>
      <c r="AK84" s="345"/>
      <c r="AL84" s="469">
        <v>0</v>
      </c>
      <c r="AM84" s="469">
        <v>0</v>
      </c>
      <c r="AN84" s="469">
        <v>0</v>
      </c>
      <c r="AO84" s="345"/>
      <c r="AP84" s="469">
        <f>E84*2</f>
        <v>40</v>
      </c>
      <c r="AQ84" s="345"/>
      <c r="AR84" s="345"/>
      <c r="AS84" s="345"/>
      <c r="AT84" s="345"/>
      <c r="AU84" s="345"/>
      <c r="AV84" s="345"/>
      <c r="AW84" s="345"/>
      <c r="AX84" s="345"/>
      <c r="AY84" s="345"/>
      <c r="AZ84" s="345"/>
      <c r="BA84" s="345"/>
      <c r="BB84" s="345"/>
      <c r="BC84" s="470"/>
    </row>
    <row r="85" spans="1:55" s="129" customFormat="1" ht="10.5" customHeight="1" thickBot="1">
      <c r="A85" s="514"/>
      <c r="B85" s="515" t="s">
        <v>344</v>
      </c>
      <c r="C85" s="516"/>
      <c r="D85" s="517"/>
      <c r="E85" s="518"/>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20"/>
      <c r="AD85" s="520"/>
      <c r="AE85" s="519"/>
      <c r="AF85" s="521"/>
      <c r="AG85" s="521"/>
      <c r="AH85" s="513"/>
      <c r="AI85" s="432"/>
      <c r="AJ85" s="432"/>
      <c r="AK85" s="432"/>
      <c r="AL85" s="432"/>
      <c r="AM85" s="432"/>
      <c r="AN85" s="432"/>
      <c r="AO85" s="432"/>
      <c r="AP85" s="432"/>
      <c r="AQ85" s="432"/>
      <c r="AR85" s="432"/>
      <c r="AS85" s="432"/>
      <c r="AT85" s="471"/>
      <c r="AU85" s="432"/>
      <c r="AV85" s="432"/>
      <c r="AW85" s="432"/>
      <c r="AX85" s="432"/>
      <c r="AY85" s="471"/>
      <c r="AZ85" s="432"/>
      <c r="BA85" s="472"/>
      <c r="BB85" s="433"/>
      <c r="BC85" s="522"/>
    </row>
    <row r="86" spans="1:55" s="111" customFormat="1" ht="24" customHeight="1">
      <c r="A86" s="294"/>
      <c r="B86" s="295" t="s">
        <v>255</v>
      </c>
      <c r="C86" s="296" t="s">
        <v>146</v>
      </c>
      <c r="D86" s="349" t="s">
        <v>320</v>
      </c>
      <c r="E86" s="407">
        <v>12</v>
      </c>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297">
        <v>15</v>
      </c>
      <c r="AD86" s="297">
        <v>75</v>
      </c>
      <c r="AE86" s="350">
        <v>0</v>
      </c>
      <c r="AF86" s="298">
        <f>IF(E86&lt;25,0.8,IF(AND(E86&gt;=26,E86&lt;=35),1,IF(AND(E86&gt;=36,E86&lt;=50),1.2,IF(AND(E86&lt;60),1.3,))))</f>
        <v>0.8</v>
      </c>
      <c r="AG86" s="298">
        <f>IF(E86&lt;15,0.8,IF(AND(E86&gt;=15,E86&lt;=18),1,IF(AND(E86&gt;=19,E86&lt;=25),1.2,IF(AND(E86&lt;36),1.3,"Tách lớp"))))</f>
        <v>0.8</v>
      </c>
      <c r="AH86" s="299">
        <f>AC86*AF86+AD86*AG86</f>
        <v>72</v>
      </c>
      <c r="AI86" s="303">
        <f>SUM(AC86:AE95)</f>
        <v>503</v>
      </c>
      <c r="AJ86" s="300"/>
      <c r="AK86" s="304"/>
      <c r="AL86" s="300">
        <v>0.5</v>
      </c>
      <c r="AM86" s="300">
        <v>0.3</v>
      </c>
      <c r="AN86" s="300">
        <f>0.2*E86</f>
        <v>2.4000000000000004</v>
      </c>
      <c r="AO86" s="300"/>
      <c r="AP86" s="300"/>
      <c r="AQ86" s="300"/>
      <c r="AR86" s="300"/>
      <c r="AS86" s="300"/>
      <c r="AT86" s="301">
        <f>SUM(AK86:AP95)</f>
        <v>32.000000000000014</v>
      </c>
      <c r="AU86" s="300"/>
      <c r="AV86" s="300"/>
      <c r="AW86" s="300"/>
      <c r="AX86" s="300"/>
      <c r="AY86" s="326"/>
      <c r="AZ86" s="327">
        <f>AT86+AI86</f>
        <v>535</v>
      </c>
      <c r="BA86" s="304"/>
      <c r="BB86" s="305"/>
      <c r="BC86" s="238"/>
    </row>
    <row r="87" spans="1:55" s="129" customFormat="1" ht="28.5" customHeight="1">
      <c r="A87" s="239"/>
      <c r="B87" s="249" t="s">
        <v>285</v>
      </c>
      <c r="C87" s="240" t="s">
        <v>342</v>
      </c>
      <c r="D87" s="351" t="s">
        <v>238</v>
      </c>
      <c r="E87" s="399">
        <v>12</v>
      </c>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241">
        <v>5</v>
      </c>
      <c r="AD87" s="241">
        <v>25</v>
      </c>
      <c r="AE87" s="352"/>
      <c r="AF87" s="250">
        <f>IF(E87&lt;25,0.8,IF(AND(E87&gt;=26,E87&lt;=35),1,IF(AND(E87&gt;=36,E87&lt;=50),1.2,IF(AND(E87&lt;60),1.3,))))</f>
        <v>0.8</v>
      </c>
      <c r="AG87" s="250">
        <f>IF(E87&lt;15,0.8,IF(AND(E87&gt;=15,E87&lt;=18),1,IF(AND(E87&gt;=19,E87&lt;=25),1.2,IF(AND(E87&lt;36),1.3,"Tách lớp"))))</f>
        <v>0.8</v>
      </c>
      <c r="AH87" s="251">
        <f>AC87*AF87+AD87*AG87</f>
        <v>24</v>
      </c>
      <c r="AI87" s="307"/>
      <c r="AJ87" s="243"/>
      <c r="AK87" s="243"/>
      <c r="AL87" s="243">
        <v>0.5</v>
      </c>
      <c r="AM87" s="243">
        <v>0.3</v>
      </c>
      <c r="AN87" s="243">
        <f>0.2*E87</f>
        <v>2.4000000000000004</v>
      </c>
      <c r="AO87" s="243"/>
      <c r="AP87" s="243"/>
      <c r="AQ87" s="243"/>
      <c r="AR87" s="243"/>
      <c r="AS87" s="243"/>
      <c r="AT87" s="245"/>
      <c r="AU87" s="243"/>
      <c r="AV87" s="243"/>
      <c r="AW87" s="243"/>
      <c r="AX87" s="243"/>
      <c r="AY87" s="246"/>
      <c r="AZ87" s="307"/>
      <c r="BA87" s="244"/>
      <c r="BB87" s="248"/>
      <c r="BC87" s="308"/>
    </row>
    <row r="88" spans="1:55" s="129" customFormat="1" ht="28.5" customHeight="1">
      <c r="A88" s="239"/>
      <c r="B88" s="249" t="s">
        <v>336</v>
      </c>
      <c r="C88" s="249" t="s">
        <v>80</v>
      </c>
      <c r="D88" s="351" t="s">
        <v>238</v>
      </c>
      <c r="E88" s="399">
        <v>12</v>
      </c>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241">
        <v>64</v>
      </c>
      <c r="AD88" s="241"/>
      <c r="AE88" s="352"/>
      <c r="AF88" s="250">
        <f aca="true" t="shared" si="32" ref="AF88:AF94">IF(E88&lt;25,0.8,IF(AND(E88&gt;=26,E88&lt;=35),1,IF(AND(E88&gt;=36,E88&lt;=50),1.2,IF(AND(E88&lt;60),1.3,))))</f>
        <v>0.8</v>
      </c>
      <c r="AG88" s="250">
        <f aca="true" t="shared" si="33" ref="AG88:AG94">IF(E88&lt;15,0.8,IF(AND(E88&gt;=15,E88&lt;=18),1,IF(AND(E88&gt;=19,E88&lt;=25),1.2,IF(AND(E88&lt;36),1.3,"Tách lớp"))))</f>
        <v>0.8</v>
      </c>
      <c r="AH88" s="251">
        <f aca="true" t="shared" si="34" ref="AH88:AH94">AC88*AF88+AD88*AG88</f>
        <v>51.2</v>
      </c>
      <c r="AI88" s="307"/>
      <c r="AJ88" s="243"/>
      <c r="AK88" s="243"/>
      <c r="AL88" s="243">
        <v>0.5</v>
      </c>
      <c r="AM88" s="243">
        <v>0.3</v>
      </c>
      <c r="AN88" s="243">
        <f aca="true" t="shared" si="35" ref="AN88:AN94">0.2*E88</f>
        <v>2.4000000000000004</v>
      </c>
      <c r="AO88" s="243"/>
      <c r="AP88" s="243"/>
      <c r="AQ88" s="243"/>
      <c r="AR88" s="243"/>
      <c r="AS88" s="243"/>
      <c r="AT88" s="245"/>
      <c r="AU88" s="243"/>
      <c r="AV88" s="243"/>
      <c r="AW88" s="243"/>
      <c r="AX88" s="243"/>
      <c r="AY88" s="246"/>
      <c r="AZ88" s="307"/>
      <c r="BA88" s="244"/>
      <c r="BB88" s="248"/>
      <c r="BC88" s="308"/>
    </row>
    <row r="89" spans="1:55" s="129" customFormat="1" ht="28.5" customHeight="1">
      <c r="A89" s="239"/>
      <c r="B89" s="249" t="s">
        <v>336</v>
      </c>
      <c r="C89" s="249" t="s">
        <v>335</v>
      </c>
      <c r="D89" s="351" t="s">
        <v>238</v>
      </c>
      <c r="E89" s="399">
        <v>12</v>
      </c>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241">
        <v>32</v>
      </c>
      <c r="AD89" s="241"/>
      <c r="AE89" s="352"/>
      <c r="AF89" s="250">
        <f t="shared" si="32"/>
        <v>0.8</v>
      </c>
      <c r="AG89" s="250">
        <f t="shared" si="33"/>
        <v>0.8</v>
      </c>
      <c r="AH89" s="251">
        <f t="shared" si="34"/>
        <v>25.6</v>
      </c>
      <c r="AI89" s="307"/>
      <c r="AJ89" s="243"/>
      <c r="AK89" s="243"/>
      <c r="AL89" s="243">
        <v>0.5</v>
      </c>
      <c r="AM89" s="243">
        <v>0.3</v>
      </c>
      <c r="AN89" s="243">
        <f t="shared" si="35"/>
        <v>2.4000000000000004</v>
      </c>
      <c r="AO89" s="243"/>
      <c r="AP89" s="243"/>
      <c r="AQ89" s="243"/>
      <c r="AR89" s="243"/>
      <c r="AS89" s="243"/>
      <c r="AT89" s="245"/>
      <c r="AU89" s="243"/>
      <c r="AV89" s="243"/>
      <c r="AW89" s="243"/>
      <c r="AX89" s="243"/>
      <c r="AY89" s="246"/>
      <c r="AZ89" s="307"/>
      <c r="BA89" s="244"/>
      <c r="BB89" s="248"/>
      <c r="BC89" s="308"/>
    </row>
    <row r="90" spans="1:55" s="129" customFormat="1" ht="28.5" customHeight="1">
      <c r="A90" s="239"/>
      <c r="B90" s="249" t="s">
        <v>336</v>
      </c>
      <c r="C90" s="249" t="s">
        <v>330</v>
      </c>
      <c r="D90" s="351" t="s">
        <v>238</v>
      </c>
      <c r="E90" s="399">
        <v>12</v>
      </c>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241">
        <v>32</v>
      </c>
      <c r="AD90" s="241"/>
      <c r="AE90" s="352"/>
      <c r="AF90" s="250">
        <f t="shared" si="32"/>
        <v>0.8</v>
      </c>
      <c r="AG90" s="250">
        <f t="shared" si="33"/>
        <v>0.8</v>
      </c>
      <c r="AH90" s="251">
        <f t="shared" si="34"/>
        <v>25.6</v>
      </c>
      <c r="AI90" s="307"/>
      <c r="AJ90" s="243"/>
      <c r="AK90" s="243"/>
      <c r="AL90" s="243">
        <v>0.5</v>
      </c>
      <c r="AM90" s="243">
        <v>0.3</v>
      </c>
      <c r="AN90" s="243">
        <f t="shared" si="35"/>
        <v>2.4000000000000004</v>
      </c>
      <c r="AO90" s="243"/>
      <c r="AP90" s="243"/>
      <c r="AQ90" s="243"/>
      <c r="AR90" s="243"/>
      <c r="AS90" s="243"/>
      <c r="AT90" s="245"/>
      <c r="AU90" s="243"/>
      <c r="AV90" s="243"/>
      <c r="AW90" s="243"/>
      <c r="AX90" s="243"/>
      <c r="AY90" s="246"/>
      <c r="AZ90" s="307"/>
      <c r="BA90" s="244"/>
      <c r="BB90" s="248"/>
      <c r="BC90" s="308"/>
    </row>
    <row r="91" spans="1:55" s="129" customFormat="1" ht="28.5" customHeight="1">
      <c r="A91" s="239"/>
      <c r="B91" s="249" t="s">
        <v>336</v>
      </c>
      <c r="C91" s="249" t="s">
        <v>334</v>
      </c>
      <c r="D91" s="351" t="s">
        <v>238</v>
      </c>
      <c r="E91" s="399">
        <v>12</v>
      </c>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241">
        <v>120</v>
      </c>
      <c r="AD91" s="241"/>
      <c r="AE91" s="352"/>
      <c r="AF91" s="250">
        <f t="shared" si="32"/>
        <v>0.8</v>
      </c>
      <c r="AG91" s="250">
        <f t="shared" si="33"/>
        <v>0.8</v>
      </c>
      <c r="AH91" s="251">
        <f t="shared" si="34"/>
        <v>96</v>
      </c>
      <c r="AI91" s="307"/>
      <c r="AJ91" s="243"/>
      <c r="AK91" s="243"/>
      <c r="AL91" s="243">
        <v>0.5</v>
      </c>
      <c r="AM91" s="243">
        <v>0.3</v>
      </c>
      <c r="AN91" s="243">
        <f t="shared" si="35"/>
        <v>2.4000000000000004</v>
      </c>
      <c r="AO91" s="243"/>
      <c r="AP91" s="243"/>
      <c r="AQ91" s="243"/>
      <c r="AR91" s="243"/>
      <c r="AS91" s="243"/>
      <c r="AT91" s="245"/>
      <c r="AU91" s="243"/>
      <c r="AV91" s="243"/>
      <c r="AW91" s="243"/>
      <c r="AX91" s="243"/>
      <c r="AY91" s="246"/>
      <c r="AZ91" s="307"/>
      <c r="BA91" s="244"/>
      <c r="BB91" s="248"/>
      <c r="BC91" s="308"/>
    </row>
    <row r="92" spans="1:55" s="129" customFormat="1" ht="28.5" customHeight="1">
      <c r="A92" s="239"/>
      <c r="B92" s="249" t="s">
        <v>336</v>
      </c>
      <c r="C92" s="240" t="s">
        <v>120</v>
      </c>
      <c r="D92" s="351" t="s">
        <v>238</v>
      </c>
      <c r="E92" s="399">
        <v>12</v>
      </c>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241">
        <v>27</v>
      </c>
      <c r="AD92" s="241">
        <v>33</v>
      </c>
      <c r="AE92" s="352"/>
      <c r="AF92" s="250">
        <f t="shared" si="32"/>
        <v>0.8</v>
      </c>
      <c r="AG92" s="250">
        <f t="shared" si="33"/>
        <v>0.8</v>
      </c>
      <c r="AH92" s="251">
        <f t="shared" si="34"/>
        <v>48</v>
      </c>
      <c r="AI92" s="307"/>
      <c r="AJ92" s="243"/>
      <c r="AK92" s="243"/>
      <c r="AL92" s="243">
        <v>0.5</v>
      </c>
      <c r="AM92" s="243">
        <v>0.3</v>
      </c>
      <c r="AN92" s="243">
        <f t="shared" si="35"/>
        <v>2.4000000000000004</v>
      </c>
      <c r="AO92" s="243"/>
      <c r="AP92" s="243"/>
      <c r="AQ92" s="243"/>
      <c r="AR92" s="243"/>
      <c r="AS92" s="243"/>
      <c r="AT92" s="245"/>
      <c r="AU92" s="243"/>
      <c r="AV92" s="243"/>
      <c r="AW92" s="243"/>
      <c r="AX92" s="243"/>
      <c r="AY92" s="246"/>
      <c r="AZ92" s="307"/>
      <c r="BA92" s="244"/>
      <c r="BB92" s="248"/>
      <c r="BC92" s="308"/>
    </row>
    <row r="93" spans="1:55" s="129" customFormat="1" ht="28.5" customHeight="1">
      <c r="A93" s="239"/>
      <c r="B93" s="249" t="s">
        <v>336</v>
      </c>
      <c r="C93" s="240" t="s">
        <v>117</v>
      </c>
      <c r="D93" s="351" t="s">
        <v>238</v>
      </c>
      <c r="E93" s="399">
        <v>12</v>
      </c>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241">
        <v>25</v>
      </c>
      <c r="AD93" s="241">
        <v>5</v>
      </c>
      <c r="AE93" s="352"/>
      <c r="AF93" s="250">
        <f t="shared" si="32"/>
        <v>0.8</v>
      </c>
      <c r="AG93" s="250">
        <f t="shared" si="33"/>
        <v>0.8</v>
      </c>
      <c r="AH93" s="251">
        <f t="shared" si="34"/>
        <v>24</v>
      </c>
      <c r="AI93" s="307"/>
      <c r="AJ93" s="243"/>
      <c r="AK93" s="243"/>
      <c r="AL93" s="243">
        <v>0.5</v>
      </c>
      <c r="AM93" s="243">
        <v>0.3</v>
      </c>
      <c r="AN93" s="243">
        <f t="shared" si="35"/>
        <v>2.4000000000000004</v>
      </c>
      <c r="AO93" s="243"/>
      <c r="AP93" s="243"/>
      <c r="AQ93" s="243"/>
      <c r="AR93" s="243"/>
      <c r="AS93" s="243"/>
      <c r="AT93" s="245"/>
      <c r="AU93" s="243"/>
      <c r="AV93" s="243"/>
      <c r="AW93" s="243"/>
      <c r="AX93" s="243"/>
      <c r="AY93" s="246"/>
      <c r="AZ93" s="307"/>
      <c r="BA93" s="244"/>
      <c r="BB93" s="248"/>
      <c r="BC93" s="308"/>
    </row>
    <row r="94" spans="1:55" s="129" customFormat="1" ht="28.5" customHeight="1">
      <c r="A94" s="239"/>
      <c r="B94" s="249" t="s">
        <v>336</v>
      </c>
      <c r="C94" s="240" t="s">
        <v>119</v>
      </c>
      <c r="D94" s="351" t="s">
        <v>238</v>
      </c>
      <c r="E94" s="399">
        <v>12</v>
      </c>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241">
        <v>9</v>
      </c>
      <c r="AD94" s="241">
        <v>6</v>
      </c>
      <c r="AE94" s="352"/>
      <c r="AF94" s="250">
        <f t="shared" si="32"/>
        <v>0.8</v>
      </c>
      <c r="AG94" s="250">
        <f t="shared" si="33"/>
        <v>0.8</v>
      </c>
      <c r="AH94" s="251">
        <f t="shared" si="34"/>
        <v>12</v>
      </c>
      <c r="AI94" s="307"/>
      <c r="AJ94" s="243"/>
      <c r="AK94" s="243"/>
      <c r="AL94" s="243">
        <v>0.5</v>
      </c>
      <c r="AM94" s="243">
        <v>0.3</v>
      </c>
      <c r="AN94" s="243">
        <f t="shared" si="35"/>
        <v>2.4000000000000004</v>
      </c>
      <c r="AO94" s="243"/>
      <c r="AP94" s="243"/>
      <c r="AQ94" s="243"/>
      <c r="AR94" s="243"/>
      <c r="AS94" s="243"/>
      <c r="AT94" s="245"/>
      <c r="AU94" s="243"/>
      <c r="AV94" s="243"/>
      <c r="AW94" s="243"/>
      <c r="AX94" s="243"/>
      <c r="AY94" s="246"/>
      <c r="AZ94" s="307"/>
      <c r="BA94" s="244"/>
      <c r="BB94" s="248"/>
      <c r="BC94" s="308"/>
    </row>
    <row r="95" spans="1:55" s="129" customFormat="1" ht="28.5" customHeight="1" thickBot="1">
      <c r="A95" s="312"/>
      <c r="B95" s="313" t="s">
        <v>336</v>
      </c>
      <c r="C95" s="314" t="s">
        <v>339</v>
      </c>
      <c r="D95" s="353" t="s">
        <v>238</v>
      </c>
      <c r="E95" s="401">
        <v>12</v>
      </c>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15">
        <v>15</v>
      </c>
      <c r="AD95" s="315">
        <v>15</v>
      </c>
      <c r="AE95" s="354"/>
      <c r="AF95" s="316">
        <f>IF(E95&lt;25,0.8,IF(AND(E95&gt;=26,E95&lt;=35),1,IF(AND(E95&gt;=36,E95&lt;=50),1.2,IF(AND(E95&lt;60),1.3,))))</f>
        <v>0.8</v>
      </c>
      <c r="AG95" s="316">
        <f>IF(E95&lt;15,0.8,IF(AND(E95&gt;=15,E95&lt;=18),1,IF(AND(E95&gt;=19,E95&lt;=25),1.2,IF(AND(E95&lt;36),1.3,"Tách lớp"))))</f>
        <v>0.8</v>
      </c>
      <c r="AH95" s="317">
        <f>AC95*AF95+AD95*AG95</f>
        <v>24</v>
      </c>
      <c r="AI95" s="322"/>
      <c r="AJ95" s="319"/>
      <c r="AK95" s="319"/>
      <c r="AL95" s="319">
        <v>0.5</v>
      </c>
      <c r="AM95" s="319">
        <v>0.3</v>
      </c>
      <c r="AN95" s="319">
        <f>0.2*E95</f>
        <v>2.4000000000000004</v>
      </c>
      <c r="AO95" s="319"/>
      <c r="AP95" s="319"/>
      <c r="AQ95" s="319"/>
      <c r="AR95" s="319"/>
      <c r="AS95" s="319"/>
      <c r="AT95" s="320"/>
      <c r="AU95" s="319"/>
      <c r="AV95" s="319"/>
      <c r="AW95" s="319"/>
      <c r="AX95" s="319"/>
      <c r="AY95" s="321"/>
      <c r="AZ95" s="322"/>
      <c r="BA95" s="323"/>
      <c r="BB95" s="324"/>
      <c r="BC95" s="325"/>
    </row>
    <row r="96" spans="1:55" s="63" customFormat="1" ht="28.5" customHeight="1">
      <c r="A96" s="294"/>
      <c r="B96" s="295" t="s">
        <v>237</v>
      </c>
      <c r="C96" s="349" t="s">
        <v>99</v>
      </c>
      <c r="D96" s="349" t="s">
        <v>239</v>
      </c>
      <c r="E96" s="407">
        <v>18</v>
      </c>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297">
        <v>30</v>
      </c>
      <c r="AD96" s="297">
        <v>60</v>
      </c>
      <c r="AE96" s="350"/>
      <c r="AF96" s="298">
        <f>IF(E96&lt;25,0.8,IF(AND(E96&gt;=26,E96&lt;=35),1,IF(AND(E96&gt;=36,E96&lt;=50),1.2,IF(AND(E96&lt;60),1.3,))))</f>
        <v>0.8</v>
      </c>
      <c r="AG96" s="298">
        <f>IF(E96&lt;15,0.8,IF(AND(E96&gt;=15,E96&lt;=18),1,IF(AND(E96&gt;=19,E96&lt;=25),1.2,IF(AND(E96&lt;36),1.3,"Tách lớp"))))</f>
        <v>1</v>
      </c>
      <c r="AH96" s="299">
        <f>AC96*AF96+AD96*AG96*1.2</f>
        <v>96</v>
      </c>
      <c r="AI96" s="303"/>
      <c r="AJ96" s="300"/>
      <c r="AK96" s="300"/>
      <c r="AL96" s="300">
        <v>0.5</v>
      </c>
      <c r="AM96" s="300">
        <v>0.3</v>
      </c>
      <c r="AN96" s="300">
        <f>0.2*E96</f>
        <v>3.6</v>
      </c>
      <c r="AO96" s="300"/>
      <c r="AP96" s="300"/>
      <c r="AQ96" s="300"/>
      <c r="AR96" s="300"/>
      <c r="AS96" s="300"/>
      <c r="AT96" s="301"/>
      <c r="AU96" s="300"/>
      <c r="AV96" s="300"/>
      <c r="AW96" s="300"/>
      <c r="AX96" s="300"/>
      <c r="AY96" s="302"/>
      <c r="AZ96" s="784" t="s">
        <v>341</v>
      </c>
      <c r="BA96" s="304"/>
      <c r="BB96" s="305"/>
      <c r="BC96" s="238"/>
    </row>
    <row r="97" spans="1:55" s="63" customFormat="1" ht="28.5" customHeight="1">
      <c r="A97" s="375"/>
      <c r="B97" s="249" t="s">
        <v>240</v>
      </c>
      <c r="C97" s="351" t="s">
        <v>241</v>
      </c>
      <c r="D97" s="351" t="s">
        <v>239</v>
      </c>
      <c r="E97" s="399">
        <v>18</v>
      </c>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241">
        <v>60</v>
      </c>
      <c r="AD97" s="241">
        <v>60</v>
      </c>
      <c r="AE97" s="352">
        <v>0</v>
      </c>
      <c r="AF97" s="250">
        <f>IF(E97&lt;25,0.8,IF(AND(E97&gt;=26,E97&lt;=35),1,IF(AND(E97&gt;=36,E97&lt;=50),1.2,IF(AND(E97&lt;60),1.3,))))</f>
        <v>0.8</v>
      </c>
      <c r="AG97" s="250">
        <f>IF(E97&lt;15,0.8,IF(AND(E97&gt;=15,E97&lt;=18),1,IF(AND(E97&gt;=19,E97&lt;=25),1.2,IF(AND(E97&lt;36),1.3,"Tách lớp"))))</f>
        <v>1</v>
      </c>
      <c r="AH97" s="251">
        <f>AC97*AF97+AD97*AG97</f>
        <v>108</v>
      </c>
      <c r="AI97" s="336"/>
      <c r="AJ97" s="335"/>
      <c r="AK97" s="243"/>
      <c r="AL97" s="243">
        <v>0.5</v>
      </c>
      <c r="AM97" s="243">
        <v>0.3</v>
      </c>
      <c r="AN97" s="243">
        <f>0.2*E96</f>
        <v>3.6</v>
      </c>
      <c r="AO97" s="335"/>
      <c r="AP97" s="335"/>
      <c r="AQ97" s="335"/>
      <c r="AR97" s="335"/>
      <c r="AS97" s="335"/>
      <c r="AT97" s="462"/>
      <c r="AU97" s="335"/>
      <c r="AV97" s="335"/>
      <c r="AW97" s="335"/>
      <c r="AX97" s="335"/>
      <c r="AY97" s="463"/>
      <c r="AZ97" s="785"/>
      <c r="BA97" s="335"/>
      <c r="BB97" s="248"/>
      <c r="BC97" s="376"/>
    </row>
    <row r="98" spans="1:55" s="111" customFormat="1" ht="24" customHeight="1">
      <c r="A98" s="239"/>
      <c r="B98" s="464" t="s">
        <v>340</v>
      </c>
      <c r="C98" s="351" t="s">
        <v>146</v>
      </c>
      <c r="D98" s="351"/>
      <c r="E98" s="399">
        <v>18</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241">
        <v>15</v>
      </c>
      <c r="AD98" s="241">
        <v>75</v>
      </c>
      <c r="AE98" s="352"/>
      <c r="AF98" s="250">
        <f>IF(E98&lt;25,0.8,IF(AND(E98&gt;=26,E98&lt;=35),1,IF(AND(E98&gt;=36,E98&lt;=50),1.2,IF(AND(E98&lt;60),1.3,))))</f>
        <v>0.8</v>
      </c>
      <c r="AG98" s="250">
        <f>IF(E98&lt;15,0.8,IF(AND(E98&gt;=15,E98&lt;=18),1,IF(AND(E98&gt;=19,E98&lt;=25),1.2,IF(AND(E98&lt;36),1.3,"Tách lớp"))))</f>
        <v>1</v>
      </c>
      <c r="AH98" s="251">
        <f>AC98*AF98+AD98*AG98</f>
        <v>87</v>
      </c>
      <c r="AI98" s="307"/>
      <c r="AJ98" s="243"/>
      <c r="AK98" s="243"/>
      <c r="AL98" s="243">
        <v>0.5</v>
      </c>
      <c r="AM98" s="243">
        <v>0.3</v>
      </c>
      <c r="AN98" s="243">
        <f>0.2*E97</f>
        <v>3.6</v>
      </c>
      <c r="AO98" s="243"/>
      <c r="AP98" s="243"/>
      <c r="AQ98" s="243"/>
      <c r="AR98" s="243"/>
      <c r="AS98" s="243"/>
      <c r="AT98" s="245"/>
      <c r="AU98" s="243"/>
      <c r="AV98" s="243"/>
      <c r="AW98" s="243"/>
      <c r="AX98" s="243"/>
      <c r="AY98" s="246"/>
      <c r="AZ98" s="785"/>
      <c r="BA98" s="244"/>
      <c r="BB98" s="248"/>
      <c r="BC98" s="308"/>
    </row>
    <row r="99" spans="1:55" s="111" customFormat="1" ht="24" customHeight="1">
      <c r="A99" s="239"/>
      <c r="B99" s="249" t="s">
        <v>255</v>
      </c>
      <c r="C99" s="351" t="s">
        <v>257</v>
      </c>
      <c r="D99" s="351" t="s">
        <v>239</v>
      </c>
      <c r="E99" s="399">
        <v>18</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241">
        <v>60</v>
      </c>
      <c r="AD99" s="241">
        <v>60</v>
      </c>
      <c r="AE99" s="352">
        <v>0</v>
      </c>
      <c r="AF99" s="250">
        <f>IF(E99&lt;25,0.8,IF(AND(E99&gt;=26,E99&lt;=35),1,IF(AND(E99&gt;=36,E99&lt;=50),1.2,IF(AND(E99&lt;60),1.3,))))</f>
        <v>0.8</v>
      </c>
      <c r="AG99" s="250">
        <f>IF(E99&lt;15,0.8,IF(AND(E99&gt;=15,E99&lt;=18),1,IF(AND(E99&gt;=19,E99&lt;=25),1.2,IF(AND(E99&lt;36),1.3,"Tách lớp"))))</f>
        <v>1</v>
      </c>
      <c r="AH99" s="251">
        <f>AC99*AF99+AD99*AG99</f>
        <v>108</v>
      </c>
      <c r="AI99" s="307"/>
      <c r="AJ99" s="243"/>
      <c r="AK99" s="244"/>
      <c r="AL99" s="243">
        <v>0.5</v>
      </c>
      <c r="AM99" s="243">
        <v>0.3</v>
      </c>
      <c r="AN99" s="243">
        <f>0.2*E99</f>
        <v>3.6</v>
      </c>
      <c r="AO99" s="243"/>
      <c r="AP99" s="243"/>
      <c r="AQ99" s="243"/>
      <c r="AR99" s="243"/>
      <c r="AS99" s="243"/>
      <c r="AT99" s="245"/>
      <c r="AU99" s="243"/>
      <c r="AV99" s="243"/>
      <c r="AW99" s="243"/>
      <c r="AX99" s="243"/>
      <c r="AY99" s="246"/>
      <c r="AZ99" s="785"/>
      <c r="BA99" s="244"/>
      <c r="BB99" s="248"/>
      <c r="BC99" s="308"/>
    </row>
    <row r="100" spans="1:55" s="111" customFormat="1" ht="24" customHeight="1">
      <c r="A100" s="239"/>
      <c r="B100" s="249"/>
      <c r="C100" s="351"/>
      <c r="D100" s="351"/>
      <c r="E100" s="400"/>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241"/>
      <c r="AD100" s="241"/>
      <c r="AE100" s="352"/>
      <c r="AF100" s="250"/>
      <c r="AG100" s="250"/>
      <c r="AH100" s="251"/>
      <c r="AI100" s="307"/>
      <c r="AJ100" s="243"/>
      <c r="AK100" s="243"/>
      <c r="AL100" s="243"/>
      <c r="AM100" s="243"/>
      <c r="AN100" s="243"/>
      <c r="AO100" s="243"/>
      <c r="AP100" s="243"/>
      <c r="AQ100" s="243"/>
      <c r="AR100" s="243"/>
      <c r="AS100" s="243"/>
      <c r="AT100" s="245"/>
      <c r="AU100" s="243"/>
      <c r="AV100" s="243"/>
      <c r="AW100" s="243"/>
      <c r="AX100" s="243"/>
      <c r="AY100" s="246"/>
      <c r="AZ100" s="785"/>
      <c r="BA100" s="244"/>
      <c r="BB100" s="248"/>
      <c r="BC100" s="308"/>
    </row>
    <row r="101" spans="1:55" ht="15">
      <c r="A101" s="434"/>
      <c r="B101" s="435"/>
      <c r="C101" s="435"/>
      <c r="D101" s="436"/>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5"/>
      <c r="AD101" s="435"/>
      <c r="AE101" s="435"/>
      <c r="AF101" s="438"/>
      <c r="AG101" s="438"/>
      <c r="AH101" s="435"/>
      <c r="AI101" s="460"/>
      <c r="AJ101" s="439"/>
      <c r="AK101" s="439"/>
      <c r="AL101" s="439"/>
      <c r="AM101" s="439"/>
      <c r="AN101" s="439"/>
      <c r="AO101" s="439"/>
      <c r="AP101" s="439"/>
      <c r="AQ101" s="439"/>
      <c r="AR101" s="439"/>
      <c r="AS101" s="439"/>
      <c r="AT101" s="456"/>
      <c r="AU101" s="439"/>
      <c r="AV101" s="439"/>
      <c r="AW101" s="439"/>
      <c r="AX101" s="439"/>
      <c r="AY101" s="440"/>
      <c r="AZ101" s="785"/>
      <c r="BA101" s="439"/>
      <c r="BB101" s="441"/>
      <c r="BC101" s="442"/>
    </row>
    <row r="102" spans="1:55" ht="15.75" thickBot="1">
      <c r="A102" s="443"/>
      <c r="B102" s="444"/>
      <c r="C102" s="444"/>
      <c r="D102" s="445"/>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4"/>
      <c r="AD102" s="444"/>
      <c r="AE102" s="444"/>
      <c r="AF102" s="447"/>
      <c r="AG102" s="447"/>
      <c r="AH102" s="444"/>
      <c r="AI102" s="461"/>
      <c r="AJ102" s="448"/>
      <c r="AK102" s="448"/>
      <c r="AL102" s="448"/>
      <c r="AM102" s="448"/>
      <c r="AN102" s="448"/>
      <c r="AO102" s="448"/>
      <c r="AP102" s="448"/>
      <c r="AQ102" s="448"/>
      <c r="AR102" s="448"/>
      <c r="AS102" s="448"/>
      <c r="AT102" s="457"/>
      <c r="AU102" s="448"/>
      <c r="AV102" s="448"/>
      <c r="AW102" s="448"/>
      <c r="AX102" s="448"/>
      <c r="AY102" s="449"/>
      <c r="AZ102" s="786"/>
      <c r="BA102" s="448"/>
      <c r="BB102" s="450"/>
      <c r="BC102" s="451"/>
    </row>
    <row r="103" spans="1:55" ht="15.75" thickBot="1">
      <c r="A103" s="544" t="s">
        <v>345</v>
      </c>
      <c r="B103" s="545"/>
      <c r="C103" s="545"/>
      <c r="D103" s="546"/>
      <c r="E103" s="547"/>
      <c r="F103" s="547"/>
      <c r="G103" s="547"/>
      <c r="H103" s="547"/>
      <c r="I103" s="547"/>
      <c r="J103" s="547"/>
      <c r="K103" s="547"/>
      <c r="L103" s="547"/>
      <c r="M103" s="547"/>
      <c r="N103" s="547"/>
      <c r="O103" s="547"/>
      <c r="P103" s="547"/>
      <c r="Q103" s="547"/>
      <c r="R103" s="547"/>
      <c r="S103" s="547"/>
      <c r="T103" s="547"/>
      <c r="U103" s="547"/>
      <c r="V103" s="547"/>
      <c r="W103" s="547"/>
      <c r="X103" s="547"/>
      <c r="Y103" s="547"/>
      <c r="Z103" s="547"/>
      <c r="AA103" s="547"/>
      <c r="AB103" s="547"/>
      <c r="AC103" s="545"/>
      <c r="AD103" s="545"/>
      <c r="AE103" s="545"/>
      <c r="AF103" s="548"/>
      <c r="AG103" s="548"/>
      <c r="AH103" s="545"/>
      <c r="AI103" s="541"/>
      <c r="AJ103" s="549"/>
      <c r="AK103" s="549"/>
      <c r="AL103" s="549"/>
      <c r="AM103" s="549"/>
      <c r="AN103" s="549"/>
      <c r="AO103" s="549"/>
      <c r="AP103" s="549"/>
      <c r="AQ103" s="549"/>
      <c r="AR103" s="549"/>
      <c r="AS103" s="549"/>
      <c r="AT103" s="542"/>
      <c r="AU103" s="549"/>
      <c r="AV103" s="549"/>
      <c r="AW103" s="549"/>
      <c r="AX103" s="549"/>
      <c r="AY103" s="542"/>
      <c r="AZ103" s="540"/>
      <c r="BA103" s="549"/>
      <c r="BB103" s="543"/>
      <c r="BC103" s="550"/>
    </row>
    <row r="104" spans="1:55" s="134" customFormat="1" ht="24" customHeight="1">
      <c r="A104" s="294"/>
      <c r="B104" s="473" t="s">
        <v>273</v>
      </c>
      <c r="C104" s="296" t="s">
        <v>274</v>
      </c>
      <c r="D104" s="295" t="s">
        <v>275</v>
      </c>
      <c r="E104" s="398">
        <v>9</v>
      </c>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5">
        <v>41</v>
      </c>
      <c r="AD104" s="475">
        <v>69</v>
      </c>
      <c r="AE104" s="476">
        <v>0</v>
      </c>
      <c r="AF104" s="298">
        <f aca="true" t="shared" si="36" ref="AF104:AF112">IF(E104&lt;25,0.8,IF(AND(E104&gt;=26,E104&lt;=35),1,IF(AND(E104&gt;=36,E104&lt;=50),1.2,IF(AND(E104&lt;60),1.3,))))</f>
        <v>0.8</v>
      </c>
      <c r="AG104" s="298">
        <f aca="true" t="shared" si="37" ref="AG104:AG112">IF(E104&lt;15,0.8,IF(AND(E104&gt;=15,E104&lt;=18),1,IF(AND(E104&gt;=19,E104&lt;=25),1.2,IF(AND(E104&lt;36),1.3,"Tách lớp"))))</f>
        <v>0.8</v>
      </c>
      <c r="AH104" s="477">
        <f aca="true" t="shared" si="38" ref="AH104:AH112">AF104*AC104+AG104*AD104</f>
        <v>88</v>
      </c>
      <c r="AI104" s="303">
        <f>SUM(AC104:AE109)</f>
        <v>455</v>
      </c>
      <c r="AJ104" s="300"/>
      <c r="AK104" s="300"/>
      <c r="AL104" s="300">
        <v>0.5</v>
      </c>
      <c r="AM104" s="300">
        <v>0.3</v>
      </c>
      <c r="AN104" s="300">
        <f aca="true" t="shared" si="39" ref="AN104:AN112">0.2*E104</f>
        <v>1.8</v>
      </c>
      <c r="AO104" s="300"/>
      <c r="AP104" s="300"/>
      <c r="AQ104" s="300"/>
      <c r="AR104" s="300"/>
      <c r="AS104" s="300"/>
      <c r="AT104" s="301">
        <f>SUM(AL104:AN109)</f>
        <v>15.600000000000005</v>
      </c>
      <c r="AU104" s="300"/>
      <c r="AV104" s="300"/>
      <c r="AW104" s="300"/>
      <c r="AX104" s="300"/>
      <c r="AY104" s="326"/>
      <c r="AZ104" s="327"/>
      <c r="BA104" s="304">
        <f>AT104+AI104</f>
        <v>470.6</v>
      </c>
      <c r="BB104" s="305"/>
      <c r="BC104" s="238"/>
    </row>
    <row r="105" spans="1:55" s="111" customFormat="1" ht="24" customHeight="1">
      <c r="A105" s="239"/>
      <c r="B105" s="478" t="s">
        <v>273</v>
      </c>
      <c r="C105" s="479" t="s">
        <v>276</v>
      </c>
      <c r="D105" s="249" t="s">
        <v>275</v>
      </c>
      <c r="E105" s="400">
        <v>9</v>
      </c>
      <c r="F105" s="480"/>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1">
        <v>30</v>
      </c>
      <c r="AD105" s="481">
        <v>45</v>
      </c>
      <c r="AE105" s="335">
        <v>0</v>
      </c>
      <c r="AF105" s="250">
        <f t="shared" si="36"/>
        <v>0.8</v>
      </c>
      <c r="AG105" s="250">
        <f t="shared" si="37"/>
        <v>0.8</v>
      </c>
      <c r="AH105" s="482">
        <f t="shared" si="38"/>
        <v>60</v>
      </c>
      <c r="AI105" s="307"/>
      <c r="AJ105" s="243"/>
      <c r="AK105" s="244"/>
      <c r="AL105" s="243">
        <v>0.5</v>
      </c>
      <c r="AM105" s="243">
        <v>0.3</v>
      </c>
      <c r="AN105" s="243">
        <f t="shared" si="39"/>
        <v>1.8</v>
      </c>
      <c r="AO105" s="243"/>
      <c r="AP105" s="243"/>
      <c r="AQ105" s="243"/>
      <c r="AR105" s="243"/>
      <c r="AS105" s="243"/>
      <c r="AT105" s="245"/>
      <c r="AU105" s="243"/>
      <c r="AV105" s="243"/>
      <c r="AW105" s="243"/>
      <c r="AX105" s="243"/>
      <c r="AY105" s="246"/>
      <c r="AZ105" s="247"/>
      <c r="BA105" s="244"/>
      <c r="BB105" s="248"/>
      <c r="BC105" s="308"/>
    </row>
    <row r="106" spans="1:55" ht="23.25">
      <c r="A106" s="483"/>
      <c r="B106" s="478" t="s">
        <v>285</v>
      </c>
      <c r="C106" s="240" t="s">
        <v>288</v>
      </c>
      <c r="D106" s="249" t="s">
        <v>275</v>
      </c>
      <c r="E106" s="400">
        <v>9</v>
      </c>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1">
        <v>30</v>
      </c>
      <c r="AD106" s="481">
        <v>45</v>
      </c>
      <c r="AE106" s="335">
        <v>0</v>
      </c>
      <c r="AF106" s="250">
        <f t="shared" si="36"/>
        <v>0.8</v>
      </c>
      <c r="AG106" s="250">
        <f t="shared" si="37"/>
        <v>0.8</v>
      </c>
      <c r="AH106" s="482">
        <f t="shared" si="38"/>
        <v>60</v>
      </c>
      <c r="AI106" s="307"/>
      <c r="AJ106" s="243"/>
      <c r="AK106" s="244"/>
      <c r="AL106" s="243">
        <v>0.5</v>
      </c>
      <c r="AM106" s="243">
        <v>0.3</v>
      </c>
      <c r="AN106" s="243">
        <f t="shared" si="39"/>
        <v>1.8</v>
      </c>
      <c r="AO106" s="243"/>
      <c r="AP106" s="243"/>
      <c r="AQ106" s="243"/>
      <c r="AR106" s="243"/>
      <c r="AS106" s="243"/>
      <c r="AT106" s="245"/>
      <c r="AU106" s="243"/>
      <c r="AV106" s="243"/>
      <c r="AW106" s="243"/>
      <c r="AX106" s="243"/>
      <c r="AY106" s="246"/>
      <c r="AZ106" s="247"/>
      <c r="BA106" s="244"/>
      <c r="BB106" s="248"/>
      <c r="BC106" s="308"/>
    </row>
    <row r="107" spans="1:55" s="63" customFormat="1" ht="24" customHeight="1">
      <c r="A107" s="483"/>
      <c r="B107" s="478" t="s">
        <v>300</v>
      </c>
      <c r="C107" s="240" t="s">
        <v>301</v>
      </c>
      <c r="D107" s="249" t="s">
        <v>275</v>
      </c>
      <c r="E107" s="400">
        <v>9</v>
      </c>
      <c r="F107" s="480"/>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1">
        <v>30</v>
      </c>
      <c r="AD107" s="481">
        <v>45</v>
      </c>
      <c r="AE107" s="335"/>
      <c r="AF107" s="250">
        <f t="shared" si="36"/>
        <v>0.8</v>
      </c>
      <c r="AG107" s="250">
        <f t="shared" si="37"/>
        <v>0.8</v>
      </c>
      <c r="AH107" s="482">
        <f t="shared" si="38"/>
        <v>60</v>
      </c>
      <c r="AI107" s="484"/>
      <c r="AJ107" s="485"/>
      <c r="AK107" s="479"/>
      <c r="AL107" s="243">
        <v>0.5</v>
      </c>
      <c r="AM107" s="243">
        <v>0.3</v>
      </c>
      <c r="AN107" s="243">
        <f t="shared" si="39"/>
        <v>1.8</v>
      </c>
      <c r="AO107" s="243"/>
      <c r="AP107" s="243"/>
      <c r="AQ107" s="243"/>
      <c r="AR107" s="243"/>
      <c r="AS107" s="243"/>
      <c r="AT107" s="245"/>
      <c r="AU107" s="243"/>
      <c r="AV107" s="243"/>
      <c r="AW107" s="243"/>
      <c r="AX107" s="243"/>
      <c r="AY107" s="246"/>
      <c r="AZ107" s="247"/>
      <c r="BA107" s="244"/>
      <c r="BB107" s="248"/>
      <c r="BC107" s="308"/>
    </row>
    <row r="108" spans="1:55" s="63" customFormat="1" ht="24" customHeight="1">
      <c r="A108" s="483"/>
      <c r="B108" s="478" t="s">
        <v>300</v>
      </c>
      <c r="C108" s="479" t="s">
        <v>302</v>
      </c>
      <c r="D108" s="249" t="s">
        <v>275</v>
      </c>
      <c r="E108" s="400">
        <v>9</v>
      </c>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v>30</v>
      </c>
      <c r="AD108" s="481">
        <v>30</v>
      </c>
      <c r="AE108" s="335"/>
      <c r="AF108" s="250">
        <f t="shared" si="36"/>
        <v>0.8</v>
      </c>
      <c r="AG108" s="250">
        <f t="shared" si="37"/>
        <v>0.8</v>
      </c>
      <c r="AH108" s="482">
        <f t="shared" si="38"/>
        <v>48</v>
      </c>
      <c r="AI108" s="486"/>
      <c r="AJ108" s="487"/>
      <c r="AK108" s="479"/>
      <c r="AL108" s="243">
        <v>0.5</v>
      </c>
      <c r="AM108" s="243">
        <v>0.3</v>
      </c>
      <c r="AN108" s="243">
        <f t="shared" si="39"/>
        <v>1.8</v>
      </c>
      <c r="AO108" s="243"/>
      <c r="AP108" s="243"/>
      <c r="AQ108" s="243"/>
      <c r="AR108" s="243"/>
      <c r="AS108" s="243"/>
      <c r="AT108" s="245"/>
      <c r="AU108" s="243"/>
      <c r="AV108" s="243"/>
      <c r="AW108" s="243"/>
      <c r="AX108" s="243"/>
      <c r="AY108" s="246"/>
      <c r="AZ108" s="247"/>
      <c r="BA108" s="244"/>
      <c r="BB108" s="248"/>
      <c r="BC108" s="308"/>
    </row>
    <row r="109" spans="1:55" s="63" customFormat="1" ht="24" customHeight="1" thickBot="1">
      <c r="A109" s="488"/>
      <c r="B109" s="353" t="s">
        <v>310</v>
      </c>
      <c r="C109" s="489" t="s">
        <v>314</v>
      </c>
      <c r="D109" s="313" t="s">
        <v>275</v>
      </c>
      <c r="E109" s="404">
        <v>9</v>
      </c>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1">
        <v>20</v>
      </c>
      <c r="AD109" s="491">
        <v>40</v>
      </c>
      <c r="AE109" s="469">
        <v>0</v>
      </c>
      <c r="AF109" s="316">
        <f t="shared" si="36"/>
        <v>0.8</v>
      </c>
      <c r="AG109" s="316">
        <f t="shared" si="37"/>
        <v>0.8</v>
      </c>
      <c r="AH109" s="492">
        <f t="shared" si="38"/>
        <v>48</v>
      </c>
      <c r="AI109" s="493"/>
      <c r="AJ109" s="489"/>
      <c r="AK109" s="489"/>
      <c r="AL109" s="319">
        <v>0.5</v>
      </c>
      <c r="AM109" s="319">
        <v>0.3</v>
      </c>
      <c r="AN109" s="319">
        <f t="shared" si="39"/>
        <v>1.8</v>
      </c>
      <c r="AO109" s="319"/>
      <c r="AP109" s="319"/>
      <c r="AQ109" s="319"/>
      <c r="AR109" s="319"/>
      <c r="AS109" s="319"/>
      <c r="AT109" s="320"/>
      <c r="AU109" s="319"/>
      <c r="AV109" s="319"/>
      <c r="AW109" s="319"/>
      <c r="AX109" s="319"/>
      <c r="AY109" s="321"/>
      <c r="AZ109" s="331"/>
      <c r="BA109" s="323"/>
      <c r="BB109" s="324"/>
      <c r="BC109" s="325"/>
    </row>
    <row r="110" spans="1:55" s="111" customFormat="1" ht="24" customHeight="1">
      <c r="A110" s="294"/>
      <c r="B110" s="473" t="s">
        <v>273</v>
      </c>
      <c r="C110" s="296" t="s">
        <v>279</v>
      </c>
      <c r="D110" s="295" t="s">
        <v>280</v>
      </c>
      <c r="E110" s="398">
        <v>22</v>
      </c>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5">
        <v>23</v>
      </c>
      <c r="AD110" s="475">
        <v>52</v>
      </c>
      <c r="AE110" s="476">
        <v>0</v>
      </c>
      <c r="AF110" s="298">
        <f t="shared" si="36"/>
        <v>0.8</v>
      </c>
      <c r="AG110" s="298">
        <f t="shared" si="37"/>
        <v>1.2</v>
      </c>
      <c r="AH110" s="477">
        <f t="shared" si="38"/>
        <v>80.8</v>
      </c>
      <c r="AI110" s="303">
        <f>SUM(AC110:AE121)</f>
        <v>569</v>
      </c>
      <c r="AJ110" s="300"/>
      <c r="AK110" s="300"/>
      <c r="AL110" s="300">
        <v>0.5</v>
      </c>
      <c r="AM110" s="300">
        <v>0.3</v>
      </c>
      <c r="AN110" s="300">
        <f t="shared" si="39"/>
        <v>4.4</v>
      </c>
      <c r="AO110" s="300"/>
      <c r="AP110" s="300"/>
      <c r="AQ110" s="300"/>
      <c r="AR110" s="300"/>
      <c r="AS110" s="300"/>
      <c r="AT110" s="301">
        <f>SUM(AL110:AN121)</f>
        <v>41.6</v>
      </c>
      <c r="AU110" s="300"/>
      <c r="AV110" s="300"/>
      <c r="AW110" s="300"/>
      <c r="AX110" s="300"/>
      <c r="AY110" s="326"/>
      <c r="AZ110" s="327"/>
      <c r="BA110" s="304">
        <f>AT110+AI110</f>
        <v>610.6</v>
      </c>
      <c r="BB110" s="305"/>
      <c r="BC110" s="238"/>
    </row>
    <row r="111" spans="1:55" s="111" customFormat="1" ht="24" customHeight="1">
      <c r="A111" s="239"/>
      <c r="B111" s="478" t="s">
        <v>273</v>
      </c>
      <c r="C111" s="240" t="s">
        <v>281</v>
      </c>
      <c r="D111" s="249" t="s">
        <v>280</v>
      </c>
      <c r="E111" s="400">
        <v>22</v>
      </c>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1">
        <v>30</v>
      </c>
      <c r="AD111" s="481">
        <v>90</v>
      </c>
      <c r="AE111" s="335">
        <v>0</v>
      </c>
      <c r="AF111" s="250">
        <f t="shared" si="36"/>
        <v>0.8</v>
      </c>
      <c r="AG111" s="250">
        <f t="shared" si="37"/>
        <v>1.2</v>
      </c>
      <c r="AH111" s="482">
        <f t="shared" si="38"/>
        <v>132</v>
      </c>
      <c r="AI111" s="307"/>
      <c r="AJ111" s="243"/>
      <c r="AK111" s="243"/>
      <c r="AL111" s="243">
        <v>0.5</v>
      </c>
      <c r="AM111" s="243">
        <v>0.3</v>
      </c>
      <c r="AN111" s="243">
        <f t="shared" si="39"/>
        <v>4.4</v>
      </c>
      <c r="AO111" s="243"/>
      <c r="AP111" s="243"/>
      <c r="AQ111" s="243"/>
      <c r="AR111" s="243"/>
      <c r="AS111" s="243"/>
      <c r="AT111" s="245"/>
      <c r="AU111" s="243"/>
      <c r="AV111" s="243"/>
      <c r="AW111" s="243"/>
      <c r="AX111" s="243"/>
      <c r="AY111" s="246"/>
      <c r="AZ111" s="247"/>
      <c r="BA111" s="244"/>
      <c r="BB111" s="248"/>
      <c r="BC111" s="308"/>
    </row>
    <row r="112" spans="1:55" s="63" customFormat="1" ht="24" customHeight="1">
      <c r="A112" s="483"/>
      <c r="B112" s="351" t="s">
        <v>310</v>
      </c>
      <c r="C112" s="240" t="s">
        <v>311</v>
      </c>
      <c r="D112" s="249" t="s">
        <v>280</v>
      </c>
      <c r="E112" s="400">
        <v>22</v>
      </c>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1">
        <v>15</v>
      </c>
      <c r="AD112" s="481">
        <v>45</v>
      </c>
      <c r="AE112" s="335">
        <v>0</v>
      </c>
      <c r="AF112" s="250">
        <f t="shared" si="36"/>
        <v>0.8</v>
      </c>
      <c r="AG112" s="250">
        <f t="shared" si="37"/>
        <v>1.2</v>
      </c>
      <c r="AH112" s="482">
        <f t="shared" si="38"/>
        <v>66</v>
      </c>
      <c r="AI112" s="484"/>
      <c r="AJ112" s="479"/>
      <c r="AK112" s="479"/>
      <c r="AL112" s="243">
        <v>0.5</v>
      </c>
      <c r="AM112" s="243">
        <v>0.3</v>
      </c>
      <c r="AN112" s="243">
        <f t="shared" si="39"/>
        <v>4.4</v>
      </c>
      <c r="AO112" s="243"/>
      <c r="AP112" s="243"/>
      <c r="AQ112" s="243"/>
      <c r="AR112" s="243"/>
      <c r="AS112" s="243"/>
      <c r="AT112" s="245"/>
      <c r="AU112" s="243"/>
      <c r="AV112" s="243"/>
      <c r="AW112" s="243"/>
      <c r="AX112" s="243"/>
      <c r="AY112" s="246"/>
      <c r="AZ112" s="494"/>
      <c r="BA112" s="247"/>
      <c r="BB112" s="248"/>
      <c r="BC112" s="308"/>
    </row>
    <row r="113" spans="1:55" s="111" customFormat="1" ht="24" customHeight="1" hidden="1">
      <c r="A113" s="239"/>
      <c r="B113" s="478"/>
      <c r="C113" s="240"/>
      <c r="D113" s="249"/>
      <c r="E113" s="400">
        <v>22</v>
      </c>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1"/>
      <c r="AD113" s="481"/>
      <c r="AE113" s="335"/>
      <c r="AF113" s="250"/>
      <c r="AG113" s="250"/>
      <c r="AH113" s="482"/>
      <c r="AI113" s="307"/>
      <c r="AJ113" s="243"/>
      <c r="AK113" s="243"/>
      <c r="AL113" s="243"/>
      <c r="AM113" s="243"/>
      <c r="AN113" s="243"/>
      <c r="AO113" s="243"/>
      <c r="AP113" s="243"/>
      <c r="AQ113" s="243"/>
      <c r="AR113" s="243"/>
      <c r="AS113" s="243"/>
      <c r="AT113" s="245"/>
      <c r="AU113" s="243"/>
      <c r="AV113" s="243"/>
      <c r="AW113" s="243"/>
      <c r="AX113" s="243"/>
      <c r="AY113" s="246"/>
      <c r="AZ113" s="247"/>
      <c r="BA113" s="244"/>
      <c r="BB113" s="248"/>
      <c r="BC113" s="308"/>
    </row>
    <row r="114" spans="1:55" s="111" customFormat="1" ht="24" customHeight="1" hidden="1">
      <c r="A114" s="239"/>
      <c r="B114" s="478"/>
      <c r="C114" s="240"/>
      <c r="D114" s="249"/>
      <c r="E114" s="400">
        <v>22</v>
      </c>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1"/>
      <c r="AD114" s="481"/>
      <c r="AE114" s="335"/>
      <c r="AF114" s="250"/>
      <c r="AG114" s="250"/>
      <c r="AH114" s="482"/>
      <c r="AI114" s="307"/>
      <c r="AJ114" s="243"/>
      <c r="AK114" s="243"/>
      <c r="AL114" s="243"/>
      <c r="AM114" s="243"/>
      <c r="AN114" s="243"/>
      <c r="AO114" s="243"/>
      <c r="AP114" s="243"/>
      <c r="AQ114" s="243"/>
      <c r="AR114" s="243"/>
      <c r="AS114" s="243"/>
      <c r="AT114" s="245"/>
      <c r="AU114" s="243"/>
      <c r="AV114" s="243"/>
      <c r="AW114" s="243"/>
      <c r="AX114" s="243"/>
      <c r="AY114" s="246"/>
      <c r="AZ114" s="247"/>
      <c r="BA114" s="244"/>
      <c r="BB114" s="248"/>
      <c r="BC114" s="308"/>
    </row>
    <row r="115" spans="1:55" s="111" customFormat="1" ht="24" customHeight="1" hidden="1">
      <c r="A115" s="239"/>
      <c r="B115" s="478"/>
      <c r="C115" s="240"/>
      <c r="D115" s="249"/>
      <c r="E115" s="400">
        <v>22</v>
      </c>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1"/>
      <c r="AD115" s="481"/>
      <c r="AE115" s="335"/>
      <c r="AF115" s="250"/>
      <c r="AG115" s="250"/>
      <c r="AH115" s="482"/>
      <c r="AI115" s="307"/>
      <c r="AJ115" s="243"/>
      <c r="AK115" s="243"/>
      <c r="AL115" s="243"/>
      <c r="AM115" s="243"/>
      <c r="AN115" s="243"/>
      <c r="AO115" s="243"/>
      <c r="AP115" s="243"/>
      <c r="AQ115" s="243"/>
      <c r="AR115" s="243"/>
      <c r="AS115" s="243"/>
      <c r="AT115" s="245"/>
      <c r="AU115" s="243"/>
      <c r="AV115" s="243"/>
      <c r="AW115" s="243"/>
      <c r="AX115" s="243"/>
      <c r="AY115" s="246"/>
      <c r="AZ115" s="247"/>
      <c r="BA115" s="244"/>
      <c r="BB115" s="248"/>
      <c r="BC115" s="308"/>
    </row>
    <row r="116" spans="1:55" s="111" customFormat="1" ht="24" customHeight="1" hidden="1" thickBot="1">
      <c r="A116" s="239"/>
      <c r="B116" s="478"/>
      <c r="C116" s="240"/>
      <c r="D116" s="249"/>
      <c r="E116" s="400">
        <v>22</v>
      </c>
      <c r="F116" s="480"/>
      <c r="G116" s="480"/>
      <c r="H116" s="480"/>
      <c r="I116" s="480"/>
      <c r="J116" s="480"/>
      <c r="K116" s="480"/>
      <c r="L116" s="480"/>
      <c r="M116" s="480"/>
      <c r="N116" s="480"/>
      <c r="O116" s="480"/>
      <c r="P116" s="480"/>
      <c r="Q116" s="480"/>
      <c r="R116" s="480"/>
      <c r="S116" s="480"/>
      <c r="T116" s="480"/>
      <c r="U116" s="480"/>
      <c r="V116" s="480"/>
      <c r="W116" s="480"/>
      <c r="X116" s="480"/>
      <c r="Y116" s="480"/>
      <c r="Z116" s="480"/>
      <c r="AA116" s="480"/>
      <c r="AB116" s="480"/>
      <c r="AC116" s="481"/>
      <c r="AD116" s="481"/>
      <c r="AE116" s="335"/>
      <c r="AF116" s="250"/>
      <c r="AG116" s="250"/>
      <c r="AH116" s="482"/>
      <c r="AI116" s="307"/>
      <c r="AJ116" s="243"/>
      <c r="AK116" s="243"/>
      <c r="AL116" s="243"/>
      <c r="AM116" s="243"/>
      <c r="AN116" s="243"/>
      <c r="AO116" s="243"/>
      <c r="AP116" s="243"/>
      <c r="AQ116" s="243"/>
      <c r="AR116" s="243"/>
      <c r="AS116" s="243"/>
      <c r="AT116" s="245"/>
      <c r="AU116" s="243"/>
      <c r="AV116" s="243"/>
      <c r="AW116" s="243"/>
      <c r="AX116" s="243"/>
      <c r="AY116" s="246"/>
      <c r="AZ116" s="247"/>
      <c r="BA116" s="244"/>
      <c r="BB116" s="248"/>
      <c r="BC116" s="308"/>
    </row>
    <row r="117" spans="1:55" s="63" customFormat="1" ht="24" customHeight="1">
      <c r="A117" s="483"/>
      <c r="B117" s="478" t="s">
        <v>300</v>
      </c>
      <c r="C117" s="495" t="s">
        <v>303</v>
      </c>
      <c r="D117" s="249" t="s">
        <v>304</v>
      </c>
      <c r="E117" s="400">
        <v>22</v>
      </c>
      <c r="F117" s="480"/>
      <c r="G117" s="480"/>
      <c r="H117" s="480"/>
      <c r="I117" s="480"/>
      <c r="J117" s="480"/>
      <c r="K117" s="480"/>
      <c r="L117" s="480"/>
      <c r="M117" s="480"/>
      <c r="N117" s="480"/>
      <c r="O117" s="480"/>
      <c r="P117" s="480"/>
      <c r="Q117" s="480"/>
      <c r="R117" s="480"/>
      <c r="S117" s="480"/>
      <c r="T117" s="480"/>
      <c r="U117" s="480"/>
      <c r="V117" s="480"/>
      <c r="W117" s="480"/>
      <c r="X117" s="480"/>
      <c r="Y117" s="480"/>
      <c r="Z117" s="480"/>
      <c r="AA117" s="480"/>
      <c r="AB117" s="480"/>
      <c r="AC117" s="481">
        <v>30</v>
      </c>
      <c r="AD117" s="481">
        <v>75</v>
      </c>
      <c r="AE117" s="335"/>
      <c r="AF117" s="250">
        <f aca="true" t="shared" si="40" ref="AF117:AF123">IF(E117&lt;25,0.8,IF(AND(E117&gt;=26,E117&lt;=35),1,IF(AND(E117&gt;=36,E117&lt;=50),1.2,IF(AND(E117&lt;60),1.3,))))</f>
        <v>0.8</v>
      </c>
      <c r="AG117" s="250">
        <f aca="true" t="shared" si="41" ref="AG117:AG123">IF(E117&lt;15,0.8,IF(AND(E117&gt;=15,E117&lt;=18),1,IF(AND(E117&gt;=19,E117&lt;=25),1.2,IF(AND(E117&lt;36),1.3,"Tách lớp"))))</f>
        <v>1.2</v>
      </c>
      <c r="AH117" s="482">
        <f>AF117*AC117+AG117*AD117</f>
        <v>114</v>
      </c>
      <c r="AI117" s="486"/>
      <c r="AJ117" s="479"/>
      <c r="AK117" s="479"/>
      <c r="AL117" s="243">
        <v>0.5</v>
      </c>
      <c r="AM117" s="243">
        <v>0.3</v>
      </c>
      <c r="AN117" s="243">
        <f aca="true" t="shared" si="42" ref="AN117:AN123">0.2*E117</f>
        <v>4.4</v>
      </c>
      <c r="AO117" s="243"/>
      <c r="AP117" s="243"/>
      <c r="AQ117" s="243"/>
      <c r="AR117" s="243"/>
      <c r="AS117" s="243"/>
      <c r="AT117" s="245"/>
      <c r="AU117" s="243"/>
      <c r="AV117" s="243"/>
      <c r="AW117" s="243"/>
      <c r="AX117" s="243"/>
      <c r="AY117" s="246"/>
      <c r="AZ117" s="247"/>
      <c r="BA117" s="244"/>
      <c r="BB117" s="248"/>
      <c r="BC117" s="308"/>
    </row>
    <row r="118" spans="1:55" ht="25.5" customHeight="1">
      <c r="A118" s="434"/>
      <c r="B118" s="249" t="s">
        <v>336</v>
      </c>
      <c r="C118" s="249" t="s">
        <v>80</v>
      </c>
      <c r="D118" s="249" t="s">
        <v>304</v>
      </c>
      <c r="E118" s="400">
        <v>22</v>
      </c>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5">
        <v>98</v>
      </c>
      <c r="AD118" s="435"/>
      <c r="AE118" s="435"/>
      <c r="AF118" s="250">
        <f t="shared" si="40"/>
        <v>0.8</v>
      </c>
      <c r="AG118" s="250">
        <f t="shared" si="41"/>
        <v>1.2</v>
      </c>
      <c r="AH118" s="251">
        <f>AC118*AF118+AD118*AG118</f>
        <v>78.4</v>
      </c>
      <c r="AI118" s="460"/>
      <c r="AJ118" s="439"/>
      <c r="AK118" s="439"/>
      <c r="AL118" s="243">
        <v>0.5</v>
      </c>
      <c r="AM118" s="243">
        <v>0.3</v>
      </c>
      <c r="AN118" s="243">
        <f t="shared" si="42"/>
        <v>4.4</v>
      </c>
      <c r="AO118" s="439"/>
      <c r="AP118" s="439"/>
      <c r="AQ118" s="439"/>
      <c r="AR118" s="439"/>
      <c r="AS118" s="439"/>
      <c r="AT118" s="456"/>
      <c r="AU118" s="439"/>
      <c r="AV118" s="439"/>
      <c r="AW118" s="439"/>
      <c r="AX118" s="439"/>
      <c r="AY118" s="440"/>
      <c r="AZ118" s="458"/>
      <c r="BA118" s="439"/>
      <c r="BB118" s="441"/>
      <c r="BC118" s="442"/>
    </row>
    <row r="119" spans="1:55" ht="25.5" customHeight="1">
      <c r="A119" s="434"/>
      <c r="B119" s="249" t="s">
        <v>336</v>
      </c>
      <c r="C119" s="249" t="s">
        <v>335</v>
      </c>
      <c r="D119" s="249" t="s">
        <v>304</v>
      </c>
      <c r="E119" s="400">
        <v>22</v>
      </c>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5">
        <v>32</v>
      </c>
      <c r="AD119" s="435"/>
      <c r="AE119" s="435"/>
      <c r="AF119" s="250">
        <f t="shared" si="40"/>
        <v>0.8</v>
      </c>
      <c r="AG119" s="250">
        <f t="shared" si="41"/>
        <v>1.2</v>
      </c>
      <c r="AH119" s="251">
        <f>AC119*AF119+AD119*AG119</f>
        <v>25.6</v>
      </c>
      <c r="AI119" s="460"/>
      <c r="AJ119" s="439"/>
      <c r="AK119" s="439"/>
      <c r="AL119" s="243">
        <v>0.5</v>
      </c>
      <c r="AM119" s="243">
        <v>0.3</v>
      </c>
      <c r="AN119" s="243">
        <f t="shared" si="42"/>
        <v>4.4</v>
      </c>
      <c r="AO119" s="439"/>
      <c r="AP119" s="439"/>
      <c r="AQ119" s="439"/>
      <c r="AR119" s="439"/>
      <c r="AS119" s="439"/>
      <c r="AT119" s="456"/>
      <c r="AU119" s="439"/>
      <c r="AV119" s="439"/>
      <c r="AW119" s="439"/>
      <c r="AX119" s="439"/>
      <c r="AY119" s="440"/>
      <c r="AZ119" s="458"/>
      <c r="BA119" s="439"/>
      <c r="BB119" s="441"/>
      <c r="BC119" s="442"/>
    </row>
    <row r="120" spans="1:55" ht="25.5" customHeight="1">
      <c r="A120" s="434"/>
      <c r="B120" s="249" t="s">
        <v>336</v>
      </c>
      <c r="C120" s="249" t="s">
        <v>330</v>
      </c>
      <c r="D120" s="249" t="s">
        <v>304</v>
      </c>
      <c r="E120" s="400">
        <v>22</v>
      </c>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5">
        <v>32</v>
      </c>
      <c r="AD120" s="435"/>
      <c r="AE120" s="435"/>
      <c r="AF120" s="250">
        <f t="shared" si="40"/>
        <v>0.8</v>
      </c>
      <c r="AG120" s="250">
        <f t="shared" si="41"/>
        <v>1.2</v>
      </c>
      <c r="AH120" s="251">
        <f>AC120*AF120+AD120*AG120</f>
        <v>25.6</v>
      </c>
      <c r="AI120" s="460"/>
      <c r="AJ120" s="439"/>
      <c r="AK120" s="439"/>
      <c r="AL120" s="243">
        <v>0.5</v>
      </c>
      <c r="AM120" s="243">
        <v>0.3</v>
      </c>
      <c r="AN120" s="243">
        <f t="shared" si="42"/>
        <v>4.4</v>
      </c>
      <c r="AO120" s="439"/>
      <c r="AP120" s="439"/>
      <c r="AQ120" s="439"/>
      <c r="AR120" s="439"/>
      <c r="AS120" s="439"/>
      <c r="AT120" s="456"/>
      <c r="AU120" s="439"/>
      <c r="AV120" s="439"/>
      <c r="AW120" s="439"/>
      <c r="AX120" s="439"/>
      <c r="AY120" s="440"/>
      <c r="AZ120" s="458"/>
      <c r="BA120" s="439"/>
      <c r="BB120" s="441"/>
      <c r="BC120" s="442"/>
    </row>
    <row r="121" spans="1:55" ht="25.5" customHeight="1" thickBot="1">
      <c r="A121" s="443"/>
      <c r="B121" s="313" t="s">
        <v>336</v>
      </c>
      <c r="C121" s="313" t="s">
        <v>334</v>
      </c>
      <c r="D121" s="249" t="s">
        <v>304</v>
      </c>
      <c r="E121" s="400">
        <v>22</v>
      </c>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4">
        <v>47</v>
      </c>
      <c r="AD121" s="444"/>
      <c r="AE121" s="444"/>
      <c r="AF121" s="316">
        <f t="shared" si="40"/>
        <v>0.8</v>
      </c>
      <c r="AG121" s="316">
        <f t="shared" si="41"/>
        <v>1.2</v>
      </c>
      <c r="AH121" s="317">
        <f>AC121*AF121+AD121*AG121</f>
        <v>37.6</v>
      </c>
      <c r="AI121" s="461"/>
      <c r="AJ121" s="448"/>
      <c r="AK121" s="448"/>
      <c r="AL121" s="319">
        <v>0.5</v>
      </c>
      <c r="AM121" s="319">
        <v>0.3</v>
      </c>
      <c r="AN121" s="319">
        <f t="shared" si="42"/>
        <v>4.4</v>
      </c>
      <c r="AO121" s="448"/>
      <c r="AP121" s="448"/>
      <c r="AQ121" s="448"/>
      <c r="AR121" s="448"/>
      <c r="AS121" s="448"/>
      <c r="AT121" s="457"/>
      <c r="AU121" s="448"/>
      <c r="AV121" s="448"/>
      <c r="AW121" s="448"/>
      <c r="AX121" s="448"/>
      <c r="AY121" s="449"/>
      <c r="AZ121" s="459"/>
      <c r="BA121" s="448"/>
      <c r="BB121" s="450"/>
      <c r="BC121" s="451"/>
    </row>
    <row r="122" spans="1:55" s="63" customFormat="1" ht="28.5" customHeight="1">
      <c r="A122" s="379"/>
      <c r="B122" s="154" t="s">
        <v>285</v>
      </c>
      <c r="C122" s="114" t="s">
        <v>286</v>
      </c>
      <c r="D122" s="113" t="s">
        <v>287</v>
      </c>
      <c r="E122" s="408">
        <v>23</v>
      </c>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55">
        <v>42</v>
      </c>
      <c r="AD122" s="155">
        <v>93</v>
      </c>
      <c r="AE122" s="156">
        <v>0</v>
      </c>
      <c r="AF122" s="49">
        <f t="shared" si="40"/>
        <v>0.8</v>
      </c>
      <c r="AG122" s="49">
        <f t="shared" si="41"/>
        <v>1.2</v>
      </c>
      <c r="AH122" s="157">
        <f>AF122*AC122+AG122*AD122</f>
        <v>145.2</v>
      </c>
      <c r="AI122" s="117">
        <f>SUM(AC122:AE130)</f>
        <v>534</v>
      </c>
      <c r="AJ122" s="115"/>
      <c r="AK122" s="115"/>
      <c r="AL122" s="115">
        <v>0.5</v>
      </c>
      <c r="AM122" s="115">
        <v>0.3</v>
      </c>
      <c r="AN122" s="115">
        <f t="shared" si="42"/>
        <v>4.6000000000000005</v>
      </c>
      <c r="AO122" s="115"/>
      <c r="AP122" s="115"/>
      <c r="AQ122" s="115"/>
      <c r="AR122" s="115"/>
      <c r="AS122" s="115"/>
      <c r="AT122" s="116">
        <f>SUM(AL122:AO130)</f>
        <v>48.6</v>
      </c>
      <c r="AU122" s="115"/>
      <c r="AV122" s="115"/>
      <c r="AW122" s="115"/>
      <c r="AX122" s="115"/>
      <c r="AY122" s="130"/>
      <c r="AZ122" s="131"/>
      <c r="BA122" s="118">
        <f>AT122+AI122</f>
        <v>582.6</v>
      </c>
      <c r="BB122" s="119"/>
      <c r="BC122" s="120"/>
    </row>
    <row r="123" spans="1:55" s="63" customFormat="1" ht="24" customHeight="1" thickBot="1">
      <c r="A123" s="380"/>
      <c r="B123" s="196" t="s">
        <v>310</v>
      </c>
      <c r="C123" s="121" t="s">
        <v>312</v>
      </c>
      <c r="D123" s="55" t="s">
        <v>313</v>
      </c>
      <c r="E123" s="409">
        <v>23</v>
      </c>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60">
        <v>20</v>
      </c>
      <c r="AD123" s="160">
        <v>55</v>
      </c>
      <c r="AE123" s="161">
        <v>1</v>
      </c>
      <c r="AF123" s="50">
        <f t="shared" si="40"/>
        <v>0.8</v>
      </c>
      <c r="AG123" s="50">
        <f t="shared" si="41"/>
        <v>1.2</v>
      </c>
      <c r="AH123" s="162">
        <f>AF123*AC123+AG123*AD123</f>
        <v>82</v>
      </c>
      <c r="AI123" s="188"/>
      <c r="AJ123" s="159"/>
      <c r="AK123" s="159"/>
      <c r="AL123" s="56">
        <v>0.5</v>
      </c>
      <c r="AM123" s="56">
        <v>0.3</v>
      </c>
      <c r="AN123" s="56">
        <f t="shared" si="42"/>
        <v>4.6000000000000005</v>
      </c>
      <c r="AO123" s="56"/>
      <c r="AP123" s="56"/>
      <c r="AQ123" s="56"/>
      <c r="AR123" s="56"/>
      <c r="AS123" s="56"/>
      <c r="AT123" s="57"/>
      <c r="AU123" s="56"/>
      <c r="AV123" s="56"/>
      <c r="AW123" s="56"/>
      <c r="AX123" s="56"/>
      <c r="AY123" s="58"/>
      <c r="AZ123" s="132"/>
      <c r="BA123" s="60"/>
      <c r="BB123" s="61"/>
      <c r="BC123" s="62"/>
    </row>
    <row r="124" spans="1:55" s="129" customFormat="1" ht="28.5" customHeight="1">
      <c r="A124" s="239"/>
      <c r="B124" s="249" t="s">
        <v>336</v>
      </c>
      <c r="C124" s="249" t="s">
        <v>80</v>
      </c>
      <c r="D124" s="55" t="s">
        <v>313</v>
      </c>
      <c r="E124" s="408">
        <v>23</v>
      </c>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241">
        <v>64</v>
      </c>
      <c r="AD124" s="241"/>
      <c r="AE124" s="352"/>
      <c r="AF124" s="250">
        <f aca="true" t="shared" si="43" ref="AF124:AF130">IF(E124&lt;25,0.8,IF(AND(E124&gt;=26,E124&lt;=35),1,IF(AND(E124&gt;=36,E124&lt;=50),1.2,IF(AND(E124&lt;60),1.3,))))</f>
        <v>0.8</v>
      </c>
      <c r="AG124" s="250">
        <f aca="true" t="shared" si="44" ref="AG124:AG130">IF(E124&lt;15,0.8,IF(AND(E124&gt;=15,E124&lt;=18),1,IF(AND(E124&gt;=19,E124&lt;=25),1.2,IF(AND(E124&lt;36),1.3,"Tách lớp"))))</f>
        <v>1.2</v>
      </c>
      <c r="AH124" s="251">
        <f aca="true" t="shared" si="45" ref="AH124:AH130">AC124*AF124+AD124*AG124</f>
        <v>51.2</v>
      </c>
      <c r="AI124" s="307"/>
      <c r="AJ124" s="243"/>
      <c r="AK124" s="243"/>
      <c r="AL124" s="243">
        <v>0.5</v>
      </c>
      <c r="AM124" s="243">
        <v>0.3</v>
      </c>
      <c r="AN124" s="243">
        <f aca="true" t="shared" si="46" ref="AN124:AN130">0.2*E124</f>
        <v>4.6000000000000005</v>
      </c>
      <c r="AO124" s="243"/>
      <c r="AP124" s="243"/>
      <c r="AQ124" s="243"/>
      <c r="AR124" s="243"/>
      <c r="AS124" s="243"/>
      <c r="AT124" s="245"/>
      <c r="AU124" s="243"/>
      <c r="AV124" s="243"/>
      <c r="AW124" s="243"/>
      <c r="AX124" s="243"/>
      <c r="AY124" s="246"/>
      <c r="AZ124" s="307"/>
      <c r="BA124" s="244"/>
      <c r="BB124" s="248"/>
      <c r="BC124" s="308"/>
    </row>
    <row r="125" spans="1:55" s="129" customFormat="1" ht="28.5" customHeight="1" thickBot="1">
      <c r="A125" s="239"/>
      <c r="B125" s="249" t="s">
        <v>336</v>
      </c>
      <c r="C125" s="249" t="s">
        <v>335</v>
      </c>
      <c r="D125" s="55" t="s">
        <v>313</v>
      </c>
      <c r="E125" s="409">
        <v>23</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241">
        <v>32</v>
      </c>
      <c r="AD125" s="241"/>
      <c r="AE125" s="352"/>
      <c r="AF125" s="250">
        <f t="shared" si="43"/>
        <v>0.8</v>
      </c>
      <c r="AG125" s="250">
        <f t="shared" si="44"/>
        <v>1.2</v>
      </c>
      <c r="AH125" s="251">
        <f t="shared" si="45"/>
        <v>25.6</v>
      </c>
      <c r="AI125" s="307"/>
      <c r="AJ125" s="243"/>
      <c r="AK125" s="243"/>
      <c r="AL125" s="243">
        <v>0.5</v>
      </c>
      <c r="AM125" s="243">
        <v>0.3</v>
      </c>
      <c r="AN125" s="243">
        <f t="shared" si="46"/>
        <v>4.6000000000000005</v>
      </c>
      <c r="AO125" s="243"/>
      <c r="AP125" s="243"/>
      <c r="AQ125" s="243"/>
      <c r="AR125" s="243"/>
      <c r="AS125" s="243"/>
      <c r="AT125" s="245"/>
      <c r="AU125" s="243"/>
      <c r="AV125" s="243"/>
      <c r="AW125" s="243"/>
      <c r="AX125" s="243"/>
      <c r="AY125" s="246"/>
      <c r="AZ125" s="307"/>
      <c r="BA125" s="244"/>
      <c r="BB125" s="248"/>
      <c r="BC125" s="308"/>
    </row>
    <row r="126" spans="1:55" s="129" customFormat="1" ht="28.5" customHeight="1">
      <c r="A126" s="239"/>
      <c r="B126" s="249" t="s">
        <v>336</v>
      </c>
      <c r="C126" s="249" t="s">
        <v>330</v>
      </c>
      <c r="D126" s="55" t="s">
        <v>313</v>
      </c>
      <c r="E126" s="408">
        <v>23</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241">
        <v>32</v>
      </c>
      <c r="AD126" s="241"/>
      <c r="AE126" s="352"/>
      <c r="AF126" s="250">
        <f t="shared" si="43"/>
        <v>0.8</v>
      </c>
      <c r="AG126" s="250">
        <f t="shared" si="44"/>
        <v>1.2</v>
      </c>
      <c r="AH126" s="251">
        <f t="shared" si="45"/>
        <v>25.6</v>
      </c>
      <c r="AI126" s="307"/>
      <c r="AJ126" s="243"/>
      <c r="AK126" s="243"/>
      <c r="AL126" s="243">
        <v>0.5</v>
      </c>
      <c r="AM126" s="243">
        <v>0.3</v>
      </c>
      <c r="AN126" s="243">
        <f t="shared" si="46"/>
        <v>4.6000000000000005</v>
      </c>
      <c r="AO126" s="243"/>
      <c r="AP126" s="243"/>
      <c r="AQ126" s="243"/>
      <c r="AR126" s="243"/>
      <c r="AS126" s="243"/>
      <c r="AT126" s="245"/>
      <c r="AU126" s="243"/>
      <c r="AV126" s="243"/>
      <c r="AW126" s="243"/>
      <c r="AX126" s="243"/>
      <c r="AY126" s="246"/>
      <c r="AZ126" s="307"/>
      <c r="BA126" s="244"/>
      <c r="BB126" s="248"/>
      <c r="BC126" s="308"/>
    </row>
    <row r="127" spans="1:55" s="129" customFormat="1" ht="28.5" customHeight="1" thickBot="1">
      <c r="A127" s="239"/>
      <c r="B127" s="249" t="s">
        <v>336</v>
      </c>
      <c r="C127" s="249" t="s">
        <v>334</v>
      </c>
      <c r="D127" s="55" t="s">
        <v>313</v>
      </c>
      <c r="E127" s="409">
        <v>23</v>
      </c>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241">
        <v>90</v>
      </c>
      <c r="AD127" s="241"/>
      <c r="AE127" s="352"/>
      <c r="AF127" s="250">
        <f t="shared" si="43"/>
        <v>0.8</v>
      </c>
      <c r="AG127" s="250">
        <f t="shared" si="44"/>
        <v>1.2</v>
      </c>
      <c r="AH127" s="251">
        <f t="shared" si="45"/>
        <v>72</v>
      </c>
      <c r="AI127" s="307"/>
      <c r="AJ127" s="243"/>
      <c r="AK127" s="243"/>
      <c r="AL127" s="243">
        <v>0.5</v>
      </c>
      <c r="AM127" s="243">
        <v>0.3</v>
      </c>
      <c r="AN127" s="243">
        <f t="shared" si="46"/>
        <v>4.6000000000000005</v>
      </c>
      <c r="AO127" s="243"/>
      <c r="AP127" s="243"/>
      <c r="AQ127" s="243"/>
      <c r="AR127" s="243"/>
      <c r="AS127" s="243"/>
      <c r="AT127" s="245"/>
      <c r="AU127" s="243"/>
      <c r="AV127" s="243"/>
      <c r="AW127" s="243"/>
      <c r="AX127" s="243"/>
      <c r="AY127" s="246"/>
      <c r="AZ127" s="307"/>
      <c r="BA127" s="244"/>
      <c r="BB127" s="248"/>
      <c r="BC127" s="308"/>
    </row>
    <row r="128" spans="1:55" s="129" customFormat="1" ht="28.5" customHeight="1">
      <c r="A128" s="239"/>
      <c r="B128" s="249" t="s">
        <v>336</v>
      </c>
      <c r="C128" s="240" t="s">
        <v>120</v>
      </c>
      <c r="D128" s="55" t="s">
        <v>313</v>
      </c>
      <c r="E128" s="408">
        <v>23</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241">
        <v>27</v>
      </c>
      <c r="AD128" s="241">
        <v>33</v>
      </c>
      <c r="AE128" s="352"/>
      <c r="AF128" s="250">
        <f t="shared" si="43"/>
        <v>0.8</v>
      </c>
      <c r="AG128" s="250">
        <f t="shared" si="44"/>
        <v>1.2</v>
      </c>
      <c r="AH128" s="251">
        <f t="shared" si="45"/>
        <v>61.2</v>
      </c>
      <c r="AI128" s="307"/>
      <c r="AJ128" s="243"/>
      <c r="AK128" s="243"/>
      <c r="AL128" s="243">
        <v>0.5</v>
      </c>
      <c r="AM128" s="243">
        <v>0.3</v>
      </c>
      <c r="AN128" s="243">
        <f t="shared" si="46"/>
        <v>4.6000000000000005</v>
      </c>
      <c r="AO128" s="243"/>
      <c r="AP128" s="243"/>
      <c r="AQ128" s="243"/>
      <c r="AR128" s="243"/>
      <c r="AS128" s="243"/>
      <c r="AT128" s="245"/>
      <c r="AU128" s="243"/>
      <c r="AV128" s="243"/>
      <c r="AW128" s="243"/>
      <c r="AX128" s="243"/>
      <c r="AY128" s="246"/>
      <c r="AZ128" s="307"/>
      <c r="BA128" s="244"/>
      <c r="BB128" s="248"/>
      <c r="BC128" s="308"/>
    </row>
    <row r="129" spans="1:55" s="129" customFormat="1" ht="28.5" customHeight="1" thickBot="1">
      <c r="A129" s="239"/>
      <c r="B129" s="249" t="s">
        <v>336</v>
      </c>
      <c r="C129" s="240" t="s">
        <v>117</v>
      </c>
      <c r="D129" s="55" t="s">
        <v>313</v>
      </c>
      <c r="E129" s="409">
        <v>23</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241">
        <v>25</v>
      </c>
      <c r="AD129" s="241">
        <v>5</v>
      </c>
      <c r="AE129" s="352"/>
      <c r="AF129" s="250">
        <f t="shared" si="43"/>
        <v>0.8</v>
      </c>
      <c r="AG129" s="250">
        <f t="shared" si="44"/>
        <v>1.2</v>
      </c>
      <c r="AH129" s="251">
        <f t="shared" si="45"/>
        <v>26</v>
      </c>
      <c r="AI129" s="307"/>
      <c r="AJ129" s="243"/>
      <c r="AK129" s="243"/>
      <c r="AL129" s="243">
        <v>0.5</v>
      </c>
      <c r="AM129" s="243">
        <v>0.3</v>
      </c>
      <c r="AN129" s="243">
        <f t="shared" si="46"/>
        <v>4.6000000000000005</v>
      </c>
      <c r="AO129" s="243"/>
      <c r="AP129" s="243"/>
      <c r="AQ129" s="243"/>
      <c r="AR129" s="243"/>
      <c r="AS129" s="243"/>
      <c r="AT129" s="245"/>
      <c r="AU129" s="243"/>
      <c r="AV129" s="243"/>
      <c r="AW129" s="243"/>
      <c r="AX129" s="243"/>
      <c r="AY129" s="246"/>
      <c r="AZ129" s="307"/>
      <c r="BA129" s="244"/>
      <c r="BB129" s="248"/>
      <c r="BC129" s="308"/>
    </row>
    <row r="130" spans="1:55" s="129" customFormat="1" ht="28.5" customHeight="1" thickBot="1">
      <c r="A130" s="421"/>
      <c r="B130" s="338" t="s">
        <v>336</v>
      </c>
      <c r="C130" s="452" t="s">
        <v>119</v>
      </c>
      <c r="D130" s="497" t="s">
        <v>313</v>
      </c>
      <c r="E130" s="498">
        <v>23</v>
      </c>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39">
        <v>9</v>
      </c>
      <c r="AD130" s="339">
        <v>6</v>
      </c>
      <c r="AE130" s="359"/>
      <c r="AF130" s="341">
        <f t="shared" si="43"/>
        <v>0.8</v>
      </c>
      <c r="AG130" s="341">
        <f t="shared" si="44"/>
        <v>1.2</v>
      </c>
      <c r="AH130" s="422">
        <f t="shared" si="45"/>
        <v>14.399999999999999</v>
      </c>
      <c r="AI130" s="423"/>
      <c r="AJ130" s="424"/>
      <c r="AK130" s="424"/>
      <c r="AL130" s="424">
        <v>0.5</v>
      </c>
      <c r="AM130" s="424">
        <v>0.3</v>
      </c>
      <c r="AN130" s="424">
        <f t="shared" si="46"/>
        <v>4.6000000000000005</v>
      </c>
      <c r="AO130" s="424"/>
      <c r="AP130" s="424"/>
      <c r="AQ130" s="424"/>
      <c r="AR130" s="424"/>
      <c r="AS130" s="424"/>
      <c r="AT130" s="455"/>
      <c r="AU130" s="424"/>
      <c r="AV130" s="424"/>
      <c r="AW130" s="424"/>
      <c r="AX130" s="424"/>
      <c r="AY130" s="453"/>
      <c r="AZ130" s="423"/>
      <c r="BA130" s="426"/>
      <c r="BB130" s="454"/>
      <c r="BC130" s="428"/>
    </row>
    <row r="131" spans="1:55" s="111" customFormat="1" ht="24" customHeight="1">
      <c r="A131" s="294"/>
      <c r="B131" s="473" t="s">
        <v>273</v>
      </c>
      <c r="C131" s="499" t="s">
        <v>277</v>
      </c>
      <c r="D131" s="295" t="s">
        <v>278</v>
      </c>
      <c r="E131" s="398">
        <v>18</v>
      </c>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5">
        <v>13</v>
      </c>
      <c r="AD131" s="475">
        <v>17</v>
      </c>
      <c r="AE131" s="476">
        <v>0</v>
      </c>
      <c r="AF131" s="298">
        <f>IF(E131&lt;25,0.8,IF(AND(E131&gt;=26,E131&lt;=35),1,IF(AND(E131&gt;=36,E131&lt;=50),1.2,IF(AND(E131&lt;60),1.3,))))</f>
        <v>0.8</v>
      </c>
      <c r="AG131" s="298">
        <f>IF(E131&lt;15,0.8,IF(AND(E131&gt;=15,E131&lt;=18),1,IF(AND(E131&gt;=19,E131&lt;=25),1.2,IF(AND(E131&lt;36),1.3,"Tách lớp"))))</f>
        <v>1</v>
      </c>
      <c r="AH131" s="477">
        <f>AF131*AC131+AG131*AD131</f>
        <v>27.4</v>
      </c>
      <c r="AI131" s="303">
        <f>SUM(AC131:AE142)</f>
        <v>461</v>
      </c>
      <c r="AJ131" s="300"/>
      <c r="AK131" s="304"/>
      <c r="AL131" s="300">
        <v>0.5</v>
      </c>
      <c r="AM131" s="300">
        <v>0.3</v>
      </c>
      <c r="AN131" s="300">
        <f>0.2*E131</f>
        <v>3.6</v>
      </c>
      <c r="AO131" s="300"/>
      <c r="AP131" s="300"/>
      <c r="AQ131" s="300"/>
      <c r="AR131" s="300"/>
      <c r="AS131" s="300"/>
      <c r="AT131" s="301">
        <f>SUM(AL131:AN142)</f>
        <v>52.800000000000004</v>
      </c>
      <c r="AU131" s="300"/>
      <c r="AV131" s="300"/>
      <c r="AW131" s="300"/>
      <c r="AX131" s="300"/>
      <c r="AY131" s="326"/>
      <c r="AZ131" s="327"/>
      <c r="BA131" s="304">
        <f>AT131+AI131</f>
        <v>513.8</v>
      </c>
      <c r="BB131" s="305"/>
      <c r="BC131" s="238"/>
    </row>
    <row r="132" spans="1:55" s="63" customFormat="1" ht="28.5" customHeight="1">
      <c r="A132" s="483"/>
      <c r="B132" s="478" t="s">
        <v>285</v>
      </c>
      <c r="C132" s="240" t="s">
        <v>289</v>
      </c>
      <c r="D132" s="249" t="s">
        <v>278</v>
      </c>
      <c r="E132" s="400">
        <v>18</v>
      </c>
      <c r="F132" s="480"/>
      <c r="G132" s="480"/>
      <c r="H132" s="480"/>
      <c r="I132" s="480"/>
      <c r="J132" s="480"/>
      <c r="K132" s="480"/>
      <c r="L132" s="480"/>
      <c r="M132" s="480"/>
      <c r="N132" s="480"/>
      <c r="O132" s="480"/>
      <c r="P132" s="480"/>
      <c r="Q132" s="480"/>
      <c r="R132" s="480"/>
      <c r="S132" s="480"/>
      <c r="T132" s="480"/>
      <c r="U132" s="480"/>
      <c r="V132" s="480"/>
      <c r="W132" s="480"/>
      <c r="X132" s="480"/>
      <c r="Y132" s="480"/>
      <c r="Z132" s="480"/>
      <c r="AA132" s="480"/>
      <c r="AB132" s="480"/>
      <c r="AC132" s="481">
        <v>30</v>
      </c>
      <c r="AD132" s="481">
        <v>30</v>
      </c>
      <c r="AE132" s="335">
        <v>0</v>
      </c>
      <c r="AF132" s="250">
        <f>IF(E132&lt;25,0.8,IF(AND(E132&gt;=26,E132&lt;=35),1,IF(AND(E132&gt;=36,E132&lt;=50),1.2,IF(AND(E132&lt;60),1.3,))))</f>
        <v>0.8</v>
      </c>
      <c r="AG132" s="250">
        <f>IF(E132&lt;15,0.8,IF(AND(E132&gt;=15,E132&lt;=18),1,IF(AND(E132&gt;=19,E132&lt;=25),1.2,IF(AND(E132&lt;36),1.3,"Tách lớp"))))</f>
        <v>1</v>
      </c>
      <c r="AH132" s="482">
        <f>AF132*AC132+AG132*AD132</f>
        <v>54</v>
      </c>
      <c r="AI132" s="307"/>
      <c r="AJ132" s="243"/>
      <c r="AK132" s="244"/>
      <c r="AL132" s="243">
        <v>0.5</v>
      </c>
      <c r="AM132" s="243">
        <v>0.3</v>
      </c>
      <c r="AN132" s="243">
        <f>0.2*E132</f>
        <v>3.6</v>
      </c>
      <c r="AO132" s="243"/>
      <c r="AP132" s="243"/>
      <c r="AQ132" s="243"/>
      <c r="AR132" s="243"/>
      <c r="AS132" s="243"/>
      <c r="AT132" s="245"/>
      <c r="AU132" s="243"/>
      <c r="AV132" s="243"/>
      <c r="AW132" s="243"/>
      <c r="AX132" s="243"/>
      <c r="AY132" s="246"/>
      <c r="AZ132" s="247"/>
      <c r="BA132" s="244"/>
      <c r="BB132" s="248"/>
      <c r="BC132" s="308"/>
    </row>
    <row r="133" spans="1:55" s="111" customFormat="1" ht="24" customHeight="1">
      <c r="A133" s="483"/>
      <c r="B133" s="478" t="s">
        <v>285</v>
      </c>
      <c r="C133" s="240" t="s">
        <v>290</v>
      </c>
      <c r="D133" s="249" t="s">
        <v>278</v>
      </c>
      <c r="E133" s="400">
        <v>18</v>
      </c>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1">
        <v>23</v>
      </c>
      <c r="AD133" s="481">
        <v>7</v>
      </c>
      <c r="AE133" s="335">
        <v>0</v>
      </c>
      <c r="AF133" s="250">
        <f>IF(E133&lt;25,0.8,IF(AND(E133&gt;=26,E133&lt;=35),1,IF(AND(E133&gt;=36,E133&lt;=50),1.2,IF(AND(E133&lt;60),1.3,))))</f>
        <v>0.8</v>
      </c>
      <c r="AG133" s="250">
        <f>IF(E133&lt;15,0.8,IF(AND(E133&gt;=15,E133&lt;=18),1,IF(AND(E133&gt;=19,E133&lt;=25),1.2,IF(AND(E133&lt;36),1.3,"Tách lớp"))))</f>
        <v>1</v>
      </c>
      <c r="AH133" s="482">
        <f>AF133*AC133*0.75+AG133*AD133</f>
        <v>20.8</v>
      </c>
      <c r="AI133" s="307"/>
      <c r="AJ133" s="243"/>
      <c r="AK133" s="243"/>
      <c r="AL133" s="243">
        <v>0.5</v>
      </c>
      <c r="AM133" s="243">
        <v>0.3</v>
      </c>
      <c r="AN133" s="243">
        <f>0.2*E133</f>
        <v>3.6</v>
      </c>
      <c r="AO133" s="243"/>
      <c r="AP133" s="243"/>
      <c r="AQ133" s="243"/>
      <c r="AR133" s="243"/>
      <c r="AS133" s="243"/>
      <c r="AT133" s="245"/>
      <c r="AU133" s="243"/>
      <c r="AV133" s="243"/>
      <c r="AW133" s="243"/>
      <c r="AX133" s="243"/>
      <c r="AY133" s="246"/>
      <c r="AZ133" s="247"/>
      <c r="BA133" s="244"/>
      <c r="BB133" s="248"/>
      <c r="BC133" s="308"/>
    </row>
    <row r="134" spans="1:55" s="63" customFormat="1" ht="24" customHeight="1">
      <c r="A134" s="483"/>
      <c r="B134" s="478" t="s">
        <v>300</v>
      </c>
      <c r="C134" s="479" t="s">
        <v>305</v>
      </c>
      <c r="D134" s="249" t="s">
        <v>278</v>
      </c>
      <c r="E134" s="400">
        <v>18</v>
      </c>
      <c r="F134" s="480"/>
      <c r="G134" s="480"/>
      <c r="H134" s="480"/>
      <c r="I134" s="480"/>
      <c r="J134" s="480"/>
      <c r="K134" s="480"/>
      <c r="L134" s="480"/>
      <c r="M134" s="480"/>
      <c r="N134" s="480"/>
      <c r="O134" s="480"/>
      <c r="P134" s="480"/>
      <c r="Q134" s="480"/>
      <c r="R134" s="480"/>
      <c r="S134" s="480"/>
      <c r="T134" s="480"/>
      <c r="U134" s="480"/>
      <c r="V134" s="480"/>
      <c r="W134" s="480"/>
      <c r="X134" s="480"/>
      <c r="Y134" s="480"/>
      <c r="Z134" s="480"/>
      <c r="AA134" s="480"/>
      <c r="AB134" s="480"/>
      <c r="AC134" s="481">
        <v>15</v>
      </c>
      <c r="AD134" s="481">
        <v>60</v>
      </c>
      <c r="AE134" s="335"/>
      <c r="AF134" s="250">
        <f>IF(E134&lt;25,0.8,IF(AND(E134&gt;=26,E134&lt;=35),1,IF(AND(E134&gt;=36,E134&lt;=50),1.2,IF(AND(E134&lt;60),1.3,))))</f>
        <v>0.8</v>
      </c>
      <c r="AG134" s="250">
        <f>IF(E134&lt;15,0.8,IF(AND(E134&gt;=15,E134&lt;=18),1,IF(AND(E134&gt;=19,E134&lt;=25),1.2,IF(AND(E134&lt;36),1.3,"Tách lớp"))))</f>
        <v>1</v>
      </c>
      <c r="AH134" s="482">
        <f>AF134*AC134+AG134*AD134</f>
        <v>72</v>
      </c>
      <c r="AI134" s="486"/>
      <c r="AJ134" s="479"/>
      <c r="AK134" s="479"/>
      <c r="AL134" s="243">
        <v>0.5</v>
      </c>
      <c r="AM134" s="243">
        <v>0.3</v>
      </c>
      <c r="AN134" s="243">
        <f>0.2*E134</f>
        <v>3.6</v>
      </c>
      <c r="AO134" s="243"/>
      <c r="AP134" s="243"/>
      <c r="AQ134" s="243"/>
      <c r="AR134" s="243"/>
      <c r="AS134" s="243"/>
      <c r="AT134" s="245"/>
      <c r="AU134" s="243"/>
      <c r="AV134" s="243"/>
      <c r="AW134" s="243"/>
      <c r="AX134" s="243"/>
      <c r="AY134" s="246"/>
      <c r="AZ134" s="247"/>
      <c r="BA134" s="244"/>
      <c r="BB134" s="248"/>
      <c r="BC134" s="308"/>
    </row>
    <row r="135" spans="1:55" s="111" customFormat="1" ht="24" customHeight="1">
      <c r="A135" s="239"/>
      <c r="B135" s="249" t="s">
        <v>336</v>
      </c>
      <c r="C135" s="249" t="s">
        <v>80</v>
      </c>
      <c r="D135" s="249" t="s">
        <v>278</v>
      </c>
      <c r="E135" s="400">
        <v>18</v>
      </c>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241">
        <v>48</v>
      </c>
      <c r="AD135" s="241">
        <v>0</v>
      </c>
      <c r="AE135" s="352"/>
      <c r="AF135" s="250">
        <f aca="true" t="shared" si="47" ref="AF135:AF142">IF(E135&lt;25,0.8,IF(AND(E135&gt;=26,E135&lt;=35),1,IF(AND(E135&gt;=36,E135&lt;=50),1.2,IF(AND(E135&lt;60),1.3,))))</f>
        <v>0.8</v>
      </c>
      <c r="AG135" s="250">
        <f aca="true" t="shared" si="48" ref="AG135:AG142">IF(E135&lt;15,0.8,IF(AND(E135&gt;=15,E135&lt;=18),1,IF(AND(E135&gt;=19,E135&lt;=25),1.2,IF(AND(E135&lt;36),1.3,"Tách lớp"))))</f>
        <v>1</v>
      </c>
      <c r="AH135" s="251">
        <f aca="true" t="shared" si="49" ref="AH135:AH142">AC135*AF135+AD135*AG135</f>
        <v>38.400000000000006</v>
      </c>
      <c r="AI135" s="307"/>
      <c r="AJ135" s="243"/>
      <c r="AK135" s="243"/>
      <c r="AL135" s="243">
        <v>0.5</v>
      </c>
      <c r="AM135" s="243">
        <v>0.3</v>
      </c>
      <c r="AN135" s="243">
        <f aca="true" t="shared" si="50" ref="AN135:AN142">0.2*E135</f>
        <v>3.6</v>
      </c>
      <c r="AO135" s="243"/>
      <c r="AP135" s="243"/>
      <c r="AQ135" s="243"/>
      <c r="AR135" s="243"/>
      <c r="AS135" s="243"/>
      <c r="AT135" s="247"/>
      <c r="AU135" s="243"/>
      <c r="AV135" s="243"/>
      <c r="AW135" s="243"/>
      <c r="AX135" s="243"/>
      <c r="AY135" s="244"/>
      <c r="AZ135" s="307"/>
      <c r="BA135" s="244"/>
      <c r="BB135" s="420"/>
      <c r="BC135" s="308"/>
    </row>
    <row r="136" spans="1:55" s="111" customFormat="1" ht="24" customHeight="1">
      <c r="A136" s="239"/>
      <c r="B136" s="249" t="s">
        <v>336</v>
      </c>
      <c r="C136" s="249" t="s">
        <v>335</v>
      </c>
      <c r="D136" s="249" t="s">
        <v>278</v>
      </c>
      <c r="E136" s="400">
        <v>18</v>
      </c>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241">
        <v>32</v>
      </c>
      <c r="AD136" s="241">
        <v>0</v>
      </c>
      <c r="AE136" s="352"/>
      <c r="AF136" s="250">
        <f t="shared" si="47"/>
        <v>0.8</v>
      </c>
      <c r="AG136" s="250">
        <f t="shared" si="48"/>
        <v>1</v>
      </c>
      <c r="AH136" s="251">
        <f t="shared" si="49"/>
        <v>25.6</v>
      </c>
      <c r="AI136" s="307"/>
      <c r="AJ136" s="243"/>
      <c r="AK136" s="243"/>
      <c r="AL136" s="243">
        <v>0.5</v>
      </c>
      <c r="AM136" s="243">
        <v>0.3</v>
      </c>
      <c r="AN136" s="243">
        <f t="shared" si="50"/>
        <v>3.6</v>
      </c>
      <c r="AO136" s="243"/>
      <c r="AP136" s="243"/>
      <c r="AQ136" s="243"/>
      <c r="AR136" s="243"/>
      <c r="AS136" s="243"/>
      <c r="AT136" s="247"/>
      <c r="AU136" s="243"/>
      <c r="AV136" s="243"/>
      <c r="AW136" s="243"/>
      <c r="AX136" s="243"/>
      <c r="AY136" s="244"/>
      <c r="AZ136" s="307"/>
      <c r="BA136" s="244"/>
      <c r="BB136" s="420"/>
      <c r="BC136" s="308"/>
    </row>
    <row r="137" spans="1:55" s="111" customFormat="1" ht="24" customHeight="1">
      <c r="A137" s="239"/>
      <c r="B137" s="249" t="s">
        <v>336</v>
      </c>
      <c r="C137" s="249" t="s">
        <v>330</v>
      </c>
      <c r="D137" s="249" t="s">
        <v>278</v>
      </c>
      <c r="E137" s="400">
        <v>18</v>
      </c>
      <c r="F137" s="352"/>
      <c r="G137" s="352"/>
      <c r="H137" s="352"/>
      <c r="I137" s="352"/>
      <c r="J137" s="352"/>
      <c r="K137" s="352"/>
      <c r="L137" s="352"/>
      <c r="M137" s="352"/>
      <c r="N137" s="352"/>
      <c r="O137" s="352"/>
      <c r="P137" s="352"/>
      <c r="Q137" s="352"/>
      <c r="R137" s="352"/>
      <c r="S137" s="352"/>
      <c r="T137" s="352"/>
      <c r="U137" s="352"/>
      <c r="V137" s="352"/>
      <c r="W137" s="352"/>
      <c r="X137" s="352"/>
      <c r="Y137" s="352"/>
      <c r="Z137" s="352"/>
      <c r="AA137" s="352"/>
      <c r="AB137" s="352"/>
      <c r="AC137" s="241">
        <v>32</v>
      </c>
      <c r="AD137" s="241">
        <v>0</v>
      </c>
      <c r="AE137" s="352"/>
      <c r="AF137" s="250">
        <f t="shared" si="47"/>
        <v>0.8</v>
      </c>
      <c r="AG137" s="250">
        <f t="shared" si="48"/>
        <v>1</v>
      </c>
      <c r="AH137" s="251">
        <f t="shared" si="49"/>
        <v>25.6</v>
      </c>
      <c r="AI137" s="307"/>
      <c r="AJ137" s="243"/>
      <c r="AK137" s="243"/>
      <c r="AL137" s="243">
        <v>0.5</v>
      </c>
      <c r="AM137" s="243">
        <v>0.3</v>
      </c>
      <c r="AN137" s="243">
        <f t="shared" si="50"/>
        <v>3.6</v>
      </c>
      <c r="AO137" s="243"/>
      <c r="AP137" s="243"/>
      <c r="AQ137" s="243"/>
      <c r="AR137" s="243"/>
      <c r="AS137" s="243"/>
      <c r="AT137" s="247"/>
      <c r="AU137" s="243"/>
      <c r="AV137" s="243"/>
      <c r="AW137" s="243"/>
      <c r="AX137" s="243"/>
      <c r="AY137" s="244"/>
      <c r="AZ137" s="307"/>
      <c r="BA137" s="244"/>
      <c r="BB137" s="420"/>
      <c r="BC137" s="308"/>
    </row>
    <row r="138" spans="1:55" s="111" customFormat="1" ht="24" customHeight="1">
      <c r="A138" s="239"/>
      <c r="B138" s="249" t="s">
        <v>336</v>
      </c>
      <c r="C138" s="249" t="s">
        <v>334</v>
      </c>
      <c r="D138" s="249" t="s">
        <v>278</v>
      </c>
      <c r="E138" s="400">
        <v>18</v>
      </c>
      <c r="F138" s="352"/>
      <c r="G138" s="352"/>
      <c r="H138" s="352"/>
      <c r="I138" s="352"/>
      <c r="J138" s="352"/>
      <c r="K138" s="352"/>
      <c r="L138" s="352"/>
      <c r="M138" s="352"/>
      <c r="N138" s="352"/>
      <c r="O138" s="352"/>
      <c r="P138" s="352"/>
      <c r="Q138" s="352"/>
      <c r="R138" s="352"/>
      <c r="S138" s="352"/>
      <c r="T138" s="352"/>
      <c r="U138" s="352"/>
      <c r="V138" s="352"/>
      <c r="W138" s="352"/>
      <c r="X138" s="352"/>
      <c r="Y138" s="352"/>
      <c r="Z138" s="352"/>
      <c r="AA138" s="352"/>
      <c r="AB138" s="352"/>
      <c r="AC138" s="241">
        <v>45</v>
      </c>
      <c r="AD138" s="241">
        <v>0</v>
      </c>
      <c r="AE138" s="352"/>
      <c r="AF138" s="250">
        <f t="shared" si="47"/>
        <v>0.8</v>
      </c>
      <c r="AG138" s="250">
        <f t="shared" si="48"/>
        <v>1</v>
      </c>
      <c r="AH138" s="251">
        <f t="shared" si="49"/>
        <v>36</v>
      </c>
      <c r="AI138" s="307"/>
      <c r="AJ138" s="243"/>
      <c r="AK138" s="243"/>
      <c r="AL138" s="243">
        <v>0.5</v>
      </c>
      <c r="AM138" s="243">
        <v>0.3</v>
      </c>
      <c r="AN138" s="243">
        <f t="shared" si="50"/>
        <v>3.6</v>
      </c>
      <c r="AO138" s="243"/>
      <c r="AP138" s="243"/>
      <c r="AQ138" s="243"/>
      <c r="AR138" s="243"/>
      <c r="AS138" s="243"/>
      <c r="AT138" s="247"/>
      <c r="AU138" s="243"/>
      <c r="AV138" s="243"/>
      <c r="AW138" s="243"/>
      <c r="AX138" s="243"/>
      <c r="AY138" s="244"/>
      <c r="AZ138" s="307"/>
      <c r="BA138" s="244"/>
      <c r="BB138" s="420"/>
      <c r="BC138" s="308"/>
    </row>
    <row r="139" spans="1:55" s="111" customFormat="1" ht="24" customHeight="1">
      <c r="A139" s="239"/>
      <c r="B139" s="249" t="s">
        <v>336</v>
      </c>
      <c r="C139" s="249" t="s">
        <v>333</v>
      </c>
      <c r="D139" s="249" t="s">
        <v>278</v>
      </c>
      <c r="E139" s="400">
        <v>18</v>
      </c>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241">
        <v>16</v>
      </c>
      <c r="AD139" s="241">
        <v>0</v>
      </c>
      <c r="AE139" s="352"/>
      <c r="AF139" s="250">
        <f t="shared" si="47"/>
        <v>0.8</v>
      </c>
      <c r="AG139" s="250">
        <f t="shared" si="48"/>
        <v>1</v>
      </c>
      <c r="AH139" s="251">
        <f t="shared" si="49"/>
        <v>12.8</v>
      </c>
      <c r="AI139" s="307"/>
      <c r="AJ139" s="243"/>
      <c r="AK139" s="243"/>
      <c r="AL139" s="243">
        <v>0.5</v>
      </c>
      <c r="AM139" s="243">
        <v>0.3</v>
      </c>
      <c r="AN139" s="243">
        <f t="shared" si="50"/>
        <v>3.6</v>
      </c>
      <c r="AO139" s="243"/>
      <c r="AP139" s="243"/>
      <c r="AQ139" s="243"/>
      <c r="AR139" s="243"/>
      <c r="AS139" s="243"/>
      <c r="AT139" s="247"/>
      <c r="AU139" s="243"/>
      <c r="AV139" s="243"/>
      <c r="AW139" s="243"/>
      <c r="AX139" s="243"/>
      <c r="AY139" s="244"/>
      <c r="AZ139" s="307"/>
      <c r="BA139" s="244"/>
      <c r="BB139" s="420"/>
      <c r="BC139" s="308"/>
    </row>
    <row r="140" spans="1:55" s="111" customFormat="1" ht="24" customHeight="1">
      <c r="A140" s="239"/>
      <c r="B140" s="249" t="s">
        <v>336</v>
      </c>
      <c r="C140" s="249" t="s">
        <v>332</v>
      </c>
      <c r="D140" s="249" t="s">
        <v>278</v>
      </c>
      <c r="E140" s="400">
        <v>18</v>
      </c>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241">
        <v>32</v>
      </c>
      <c r="AD140" s="241">
        <v>0</v>
      </c>
      <c r="AE140" s="352"/>
      <c r="AF140" s="250">
        <f t="shared" si="47"/>
        <v>0.8</v>
      </c>
      <c r="AG140" s="250">
        <f t="shared" si="48"/>
        <v>1</v>
      </c>
      <c r="AH140" s="251">
        <f t="shared" si="49"/>
        <v>25.6</v>
      </c>
      <c r="AI140" s="307"/>
      <c r="AJ140" s="243"/>
      <c r="AK140" s="243"/>
      <c r="AL140" s="243">
        <v>0.5</v>
      </c>
      <c r="AM140" s="243">
        <v>0.3</v>
      </c>
      <c r="AN140" s="243">
        <f t="shared" si="50"/>
        <v>3.6</v>
      </c>
      <c r="AO140" s="243"/>
      <c r="AP140" s="243"/>
      <c r="AQ140" s="243"/>
      <c r="AR140" s="243"/>
      <c r="AS140" s="243"/>
      <c r="AT140" s="247"/>
      <c r="AU140" s="243"/>
      <c r="AV140" s="243"/>
      <c r="AW140" s="243"/>
      <c r="AX140" s="243"/>
      <c r="AY140" s="244"/>
      <c r="AZ140" s="307"/>
      <c r="BA140" s="244"/>
      <c r="BB140" s="420"/>
      <c r="BC140" s="308"/>
    </row>
    <row r="141" spans="1:55" s="111" customFormat="1" ht="24" customHeight="1">
      <c r="A141" s="239"/>
      <c r="B141" s="249" t="s">
        <v>336</v>
      </c>
      <c r="C141" s="249" t="s">
        <v>331</v>
      </c>
      <c r="D141" s="249" t="s">
        <v>278</v>
      </c>
      <c r="E141" s="400">
        <v>18</v>
      </c>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241">
        <v>16</v>
      </c>
      <c r="AD141" s="241">
        <v>0</v>
      </c>
      <c r="AE141" s="352"/>
      <c r="AF141" s="250">
        <f t="shared" si="47"/>
        <v>0.8</v>
      </c>
      <c r="AG141" s="250">
        <f t="shared" si="48"/>
        <v>1</v>
      </c>
      <c r="AH141" s="251">
        <f t="shared" si="49"/>
        <v>12.8</v>
      </c>
      <c r="AI141" s="307"/>
      <c r="AJ141" s="243"/>
      <c r="AK141" s="243"/>
      <c r="AL141" s="243">
        <v>0.5</v>
      </c>
      <c r="AM141" s="243">
        <v>0.3</v>
      </c>
      <c r="AN141" s="243">
        <f t="shared" si="50"/>
        <v>3.6</v>
      </c>
      <c r="AO141" s="243"/>
      <c r="AP141" s="243"/>
      <c r="AQ141" s="243"/>
      <c r="AR141" s="243"/>
      <c r="AS141" s="243"/>
      <c r="AT141" s="247"/>
      <c r="AU141" s="243"/>
      <c r="AV141" s="243"/>
      <c r="AW141" s="243"/>
      <c r="AX141" s="243"/>
      <c r="AY141" s="244"/>
      <c r="AZ141" s="307"/>
      <c r="BA141" s="244"/>
      <c r="BB141" s="420"/>
      <c r="BC141" s="308"/>
    </row>
    <row r="142" spans="1:55" s="111" customFormat="1" ht="24" customHeight="1" thickBot="1">
      <c r="A142" s="312"/>
      <c r="B142" s="313" t="s">
        <v>337</v>
      </c>
      <c r="C142" s="353" t="s">
        <v>338</v>
      </c>
      <c r="D142" s="313" t="s">
        <v>278</v>
      </c>
      <c r="E142" s="404">
        <v>18</v>
      </c>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15">
        <v>45</v>
      </c>
      <c r="AD142" s="315">
        <v>0</v>
      </c>
      <c r="AE142" s="354"/>
      <c r="AF142" s="316">
        <f t="shared" si="47"/>
        <v>0.8</v>
      </c>
      <c r="AG142" s="316">
        <f t="shared" si="48"/>
        <v>1</v>
      </c>
      <c r="AH142" s="317">
        <f t="shared" si="49"/>
        <v>36</v>
      </c>
      <c r="AI142" s="322"/>
      <c r="AJ142" s="319"/>
      <c r="AK142" s="319"/>
      <c r="AL142" s="319">
        <v>0.5</v>
      </c>
      <c r="AM142" s="319">
        <v>0.3</v>
      </c>
      <c r="AN142" s="319">
        <f t="shared" si="50"/>
        <v>3.6</v>
      </c>
      <c r="AO142" s="319"/>
      <c r="AP142" s="319"/>
      <c r="AQ142" s="319"/>
      <c r="AR142" s="319"/>
      <c r="AS142" s="319"/>
      <c r="AT142" s="331"/>
      <c r="AU142" s="319"/>
      <c r="AV142" s="319"/>
      <c r="AW142" s="319"/>
      <c r="AX142" s="319"/>
      <c r="AY142" s="323"/>
      <c r="AZ142" s="322"/>
      <c r="BA142" s="323"/>
      <c r="BB142" s="429"/>
      <c r="BC142" s="325"/>
    </row>
    <row r="143" spans="1:55" s="63" customFormat="1" ht="13.5" customHeight="1" thickBot="1">
      <c r="A143" s="514"/>
      <c r="B143" s="515" t="s">
        <v>346</v>
      </c>
      <c r="C143" s="551"/>
      <c r="D143" s="552"/>
      <c r="E143" s="553"/>
      <c r="F143" s="496"/>
      <c r="G143" s="496"/>
      <c r="H143" s="496"/>
      <c r="I143" s="496"/>
      <c r="J143" s="496"/>
      <c r="K143" s="496"/>
      <c r="L143" s="496"/>
      <c r="M143" s="496"/>
      <c r="N143" s="496"/>
      <c r="O143" s="496"/>
      <c r="P143" s="496"/>
      <c r="Q143" s="496"/>
      <c r="R143" s="496"/>
      <c r="S143" s="496"/>
      <c r="T143" s="496"/>
      <c r="U143" s="496"/>
      <c r="V143" s="496"/>
      <c r="W143" s="496"/>
      <c r="X143" s="496"/>
      <c r="Y143" s="496"/>
      <c r="Z143" s="496"/>
      <c r="AA143" s="496"/>
      <c r="AB143" s="496"/>
      <c r="AC143" s="554"/>
      <c r="AD143" s="519"/>
      <c r="AE143" s="519"/>
      <c r="AF143" s="519"/>
      <c r="AG143" s="432"/>
      <c r="AH143" s="472"/>
      <c r="AI143" s="510"/>
      <c r="AJ143" s="555"/>
      <c r="AK143" s="472"/>
      <c r="AL143" s="432"/>
      <c r="AM143" s="432"/>
      <c r="AN143" s="432"/>
      <c r="AO143" s="432"/>
      <c r="AP143" s="496"/>
      <c r="AQ143" s="432"/>
      <c r="AR143" s="432"/>
      <c r="AS143" s="432"/>
      <c r="AT143" s="511"/>
      <c r="AU143" s="556"/>
      <c r="AV143" s="432"/>
      <c r="AW143" s="432"/>
      <c r="AX143" s="432"/>
      <c r="AY143" s="557"/>
      <c r="AZ143" s="512"/>
      <c r="BA143" s="472"/>
      <c r="BB143" s="433"/>
      <c r="BC143" s="522"/>
    </row>
    <row r="144" spans="1:55" ht="24" customHeight="1">
      <c r="A144" s="294"/>
      <c r="B144" s="473" t="s">
        <v>273</v>
      </c>
      <c r="C144" s="499" t="s">
        <v>277</v>
      </c>
      <c r="D144" s="473" t="s">
        <v>282</v>
      </c>
      <c r="E144" s="500">
        <v>25</v>
      </c>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5">
        <v>13</v>
      </c>
      <c r="AD144" s="475">
        <v>17</v>
      </c>
      <c r="AE144" s="476">
        <v>0</v>
      </c>
      <c r="AF144" s="298">
        <f aca="true" t="shared" si="51" ref="AF144:AF154">IF(E144&lt;25,0.8,IF(AND(E144&gt;=26,E144&lt;=35),1,IF(AND(E144&gt;=36,E144&lt;=50),1.2,IF(AND(E144&lt;60),1.3,))))</f>
        <v>1.3</v>
      </c>
      <c r="AG144" s="298">
        <f aca="true" t="shared" si="52" ref="AG144:AG154">IF(E144&lt;15,0.8,IF(AND(E144&gt;=15,E144&lt;=18),1,IF(AND(E144&gt;=19,E144&lt;=25),1.2,IF(AND(E144&lt;36),1.3,"Tách lớp"))))</f>
        <v>1.2</v>
      </c>
      <c r="AH144" s="477">
        <f>AF144*AC144+AG144*AD144</f>
        <v>37.3</v>
      </c>
      <c r="AI144" s="303"/>
      <c r="AJ144" s="300"/>
      <c r="AK144" s="304"/>
      <c r="AL144" s="300">
        <v>0.5</v>
      </c>
      <c r="AM144" s="300">
        <v>0.3</v>
      </c>
      <c r="AN144" s="300">
        <f aca="true" t="shared" si="53" ref="AN144:AN154">0.2*E144</f>
        <v>5</v>
      </c>
      <c r="AO144" s="300"/>
      <c r="AP144" s="300"/>
      <c r="AQ144" s="300"/>
      <c r="AR144" s="300"/>
      <c r="AS144" s="300"/>
      <c r="AT144" s="301"/>
      <c r="AU144" s="300"/>
      <c r="AV144" s="300"/>
      <c r="AW144" s="300"/>
      <c r="AX144" s="300"/>
      <c r="AY144" s="326"/>
      <c r="AZ144" s="327"/>
      <c r="BA144" s="304"/>
      <c r="BB144" s="305"/>
      <c r="BC144" s="238"/>
    </row>
    <row r="145" spans="1:55" s="111" customFormat="1" ht="28.5" customHeight="1">
      <c r="A145" s="239"/>
      <c r="B145" s="478" t="s">
        <v>273</v>
      </c>
      <c r="C145" s="479" t="s">
        <v>277</v>
      </c>
      <c r="D145" s="334" t="s">
        <v>283</v>
      </c>
      <c r="E145" s="501">
        <f>VLOOKUP(D145,'[1]DANH SACH H'!$A$2:$B$7,2,0)</f>
        <v>35</v>
      </c>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481">
        <v>13</v>
      </c>
      <c r="AD145" s="481">
        <v>17</v>
      </c>
      <c r="AE145" s="335">
        <v>0</v>
      </c>
      <c r="AF145" s="250">
        <f t="shared" si="51"/>
        <v>1</v>
      </c>
      <c r="AG145" s="250">
        <f t="shared" si="52"/>
        <v>1.3</v>
      </c>
      <c r="AH145" s="482">
        <f>AF145*AC145+AG145*AD145</f>
        <v>35.1</v>
      </c>
      <c r="AI145" s="307"/>
      <c r="AJ145" s="243"/>
      <c r="AK145" s="244"/>
      <c r="AL145" s="243">
        <v>0.5</v>
      </c>
      <c r="AM145" s="243">
        <v>0.3</v>
      </c>
      <c r="AN145" s="243">
        <f t="shared" si="53"/>
        <v>7</v>
      </c>
      <c r="AO145" s="243"/>
      <c r="AP145" s="243"/>
      <c r="AQ145" s="243"/>
      <c r="AR145" s="243"/>
      <c r="AS145" s="243"/>
      <c r="AT145" s="245"/>
      <c r="AU145" s="243"/>
      <c r="AV145" s="243"/>
      <c r="AW145" s="243"/>
      <c r="AX145" s="243"/>
      <c r="AY145" s="246"/>
      <c r="AZ145" s="247"/>
      <c r="BA145" s="244"/>
      <c r="BB145" s="248"/>
      <c r="BC145" s="308"/>
    </row>
    <row r="146" spans="1:55" s="63" customFormat="1" ht="28.5" customHeight="1">
      <c r="A146" s="239"/>
      <c r="B146" s="478" t="s">
        <v>273</v>
      </c>
      <c r="C146" s="479" t="s">
        <v>277</v>
      </c>
      <c r="D146" s="334" t="s">
        <v>284</v>
      </c>
      <c r="E146" s="501">
        <f>VLOOKUP(D146,'[1]DANH SACH H'!$A$2:$B$7,2,0)</f>
        <v>11</v>
      </c>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481">
        <v>13</v>
      </c>
      <c r="AD146" s="481">
        <v>17</v>
      </c>
      <c r="AE146" s="335">
        <v>0</v>
      </c>
      <c r="AF146" s="250">
        <f t="shared" si="51"/>
        <v>0.8</v>
      </c>
      <c r="AG146" s="250">
        <f t="shared" si="52"/>
        <v>0.8</v>
      </c>
      <c r="AH146" s="482">
        <f>AF146*AC146+AG146*AD146</f>
        <v>24</v>
      </c>
      <c r="AI146" s="307"/>
      <c r="AJ146" s="243"/>
      <c r="AK146" s="243"/>
      <c r="AL146" s="243">
        <v>0.5</v>
      </c>
      <c r="AM146" s="243">
        <v>0.3</v>
      </c>
      <c r="AN146" s="243">
        <f t="shared" si="53"/>
        <v>2.2</v>
      </c>
      <c r="AO146" s="243"/>
      <c r="AP146" s="243"/>
      <c r="AQ146" s="243"/>
      <c r="AR146" s="243"/>
      <c r="AS146" s="243"/>
      <c r="AT146" s="245"/>
      <c r="AU146" s="243"/>
      <c r="AV146" s="243"/>
      <c r="AW146" s="243"/>
      <c r="AX146" s="243"/>
      <c r="AY146" s="246"/>
      <c r="AZ146" s="247"/>
      <c r="BA146" s="244"/>
      <c r="BB146" s="248"/>
      <c r="BC146" s="308"/>
    </row>
    <row r="147" spans="1:55" s="111" customFormat="1" ht="24" customHeight="1">
      <c r="A147" s="503"/>
      <c r="B147" s="478" t="s">
        <v>285</v>
      </c>
      <c r="C147" s="495" t="s">
        <v>291</v>
      </c>
      <c r="D147" s="478" t="s">
        <v>292</v>
      </c>
      <c r="E147" s="504">
        <v>20</v>
      </c>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v>10</v>
      </c>
      <c r="AD147" s="481">
        <v>35</v>
      </c>
      <c r="AE147" s="335">
        <v>0</v>
      </c>
      <c r="AF147" s="250">
        <f t="shared" si="51"/>
        <v>0.8</v>
      </c>
      <c r="AG147" s="250">
        <f t="shared" si="52"/>
        <v>1.2</v>
      </c>
      <c r="AH147" s="482">
        <f>AF147*AC147*0.75+AG147*AD147</f>
        <v>48</v>
      </c>
      <c r="AI147" s="307"/>
      <c r="AJ147" s="243"/>
      <c r="AK147" s="243"/>
      <c r="AL147" s="243">
        <v>0.5</v>
      </c>
      <c r="AM147" s="243">
        <v>0.3</v>
      </c>
      <c r="AN147" s="243">
        <f t="shared" si="53"/>
        <v>4</v>
      </c>
      <c r="AO147" s="243"/>
      <c r="AP147" s="243"/>
      <c r="AQ147" s="243"/>
      <c r="AR147" s="243"/>
      <c r="AS147" s="243"/>
      <c r="AT147" s="245"/>
      <c r="AU147" s="243"/>
      <c r="AV147" s="243"/>
      <c r="AW147" s="243"/>
      <c r="AX147" s="243"/>
      <c r="AY147" s="246"/>
      <c r="AZ147" s="247"/>
      <c r="BA147" s="244"/>
      <c r="BB147" s="248"/>
      <c r="BC147" s="308"/>
    </row>
    <row r="148" spans="1:55" s="111" customFormat="1" ht="24" customHeight="1">
      <c r="A148" s="503"/>
      <c r="B148" s="478" t="s">
        <v>285</v>
      </c>
      <c r="C148" s="495" t="s">
        <v>293</v>
      </c>
      <c r="D148" s="478" t="s">
        <v>294</v>
      </c>
      <c r="E148" s="504">
        <v>20</v>
      </c>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v>10</v>
      </c>
      <c r="AD148" s="481">
        <v>35</v>
      </c>
      <c r="AE148" s="335">
        <v>0</v>
      </c>
      <c r="AF148" s="250">
        <f t="shared" si="51"/>
        <v>0.8</v>
      </c>
      <c r="AG148" s="250">
        <f t="shared" si="52"/>
        <v>1.2</v>
      </c>
      <c r="AH148" s="482">
        <f>AF148*AC148*0.75+AG148*AD148</f>
        <v>48</v>
      </c>
      <c r="AI148" s="307"/>
      <c r="AJ148" s="243"/>
      <c r="AK148" s="244"/>
      <c r="AL148" s="243">
        <v>0.5</v>
      </c>
      <c r="AM148" s="243">
        <v>0.3</v>
      </c>
      <c r="AN148" s="243">
        <f t="shared" si="53"/>
        <v>4</v>
      </c>
      <c r="AO148" s="243"/>
      <c r="AP148" s="243"/>
      <c r="AQ148" s="243"/>
      <c r="AR148" s="243"/>
      <c r="AS148" s="243"/>
      <c r="AT148" s="245"/>
      <c r="AU148" s="243"/>
      <c r="AV148" s="243"/>
      <c r="AW148" s="243"/>
      <c r="AX148" s="243"/>
      <c r="AY148" s="246"/>
      <c r="AZ148" s="247"/>
      <c r="BA148" s="244"/>
      <c r="BB148" s="248"/>
      <c r="BC148" s="308"/>
    </row>
    <row r="149" spans="1:55" s="111" customFormat="1" ht="24" customHeight="1">
      <c r="A149" s="503"/>
      <c r="B149" s="478" t="s">
        <v>285</v>
      </c>
      <c r="C149" s="495" t="s">
        <v>295</v>
      </c>
      <c r="D149" s="478" t="s">
        <v>296</v>
      </c>
      <c r="E149" s="504">
        <v>20</v>
      </c>
      <c r="F149" s="481"/>
      <c r="G149" s="481"/>
      <c r="H149" s="481"/>
      <c r="I149" s="481"/>
      <c r="J149" s="481"/>
      <c r="K149" s="481"/>
      <c r="L149" s="481"/>
      <c r="M149" s="481"/>
      <c r="N149" s="481"/>
      <c r="O149" s="481"/>
      <c r="P149" s="481"/>
      <c r="Q149" s="481"/>
      <c r="R149" s="481"/>
      <c r="S149" s="481"/>
      <c r="T149" s="481"/>
      <c r="U149" s="481"/>
      <c r="V149" s="481"/>
      <c r="W149" s="481"/>
      <c r="X149" s="481"/>
      <c r="Y149" s="481"/>
      <c r="Z149" s="481"/>
      <c r="AA149" s="481"/>
      <c r="AB149" s="481"/>
      <c r="AC149" s="481">
        <v>13</v>
      </c>
      <c r="AD149" s="481">
        <v>17</v>
      </c>
      <c r="AE149" s="335">
        <v>0</v>
      </c>
      <c r="AF149" s="250">
        <f t="shared" si="51"/>
        <v>0.8</v>
      </c>
      <c r="AG149" s="250">
        <f t="shared" si="52"/>
        <v>1.2</v>
      </c>
      <c r="AH149" s="482">
        <f>AF149*AC149*0.75+AG149*AD149</f>
        <v>28.2</v>
      </c>
      <c r="AI149" s="307"/>
      <c r="AJ149" s="243"/>
      <c r="AK149" s="244"/>
      <c r="AL149" s="243">
        <v>0.5</v>
      </c>
      <c r="AM149" s="243">
        <v>0.3</v>
      </c>
      <c r="AN149" s="243">
        <f t="shared" si="53"/>
        <v>4</v>
      </c>
      <c r="AO149" s="243"/>
      <c r="AP149" s="243"/>
      <c r="AQ149" s="243"/>
      <c r="AR149" s="243"/>
      <c r="AS149" s="243"/>
      <c r="AT149" s="245"/>
      <c r="AU149" s="243"/>
      <c r="AV149" s="243"/>
      <c r="AW149" s="243"/>
      <c r="AX149" s="243"/>
      <c r="AY149" s="246"/>
      <c r="AZ149" s="247"/>
      <c r="BA149" s="244"/>
      <c r="BB149" s="248"/>
      <c r="BC149" s="308"/>
    </row>
    <row r="150" spans="1:55" s="63" customFormat="1" ht="24" customHeight="1">
      <c r="A150" s="483"/>
      <c r="B150" s="478" t="s">
        <v>285</v>
      </c>
      <c r="C150" s="495" t="s">
        <v>295</v>
      </c>
      <c r="D150" s="249" t="s">
        <v>298</v>
      </c>
      <c r="E150" s="400">
        <v>25</v>
      </c>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1">
        <v>13</v>
      </c>
      <c r="AD150" s="481">
        <v>17</v>
      </c>
      <c r="AE150" s="335">
        <v>0</v>
      </c>
      <c r="AF150" s="250">
        <f t="shared" si="51"/>
        <v>1.3</v>
      </c>
      <c r="AG150" s="250">
        <f t="shared" si="52"/>
        <v>1.2</v>
      </c>
      <c r="AH150" s="482">
        <f>AF150*AC150+AG150*AD150</f>
        <v>37.3</v>
      </c>
      <c r="AI150" s="307"/>
      <c r="AJ150" s="243"/>
      <c r="AK150" s="243"/>
      <c r="AL150" s="243">
        <v>0.5</v>
      </c>
      <c r="AM150" s="243">
        <v>0.3</v>
      </c>
      <c r="AN150" s="243">
        <f t="shared" si="53"/>
        <v>5</v>
      </c>
      <c r="AO150" s="243"/>
      <c r="AP150" s="243"/>
      <c r="AQ150" s="243"/>
      <c r="AR150" s="243"/>
      <c r="AS150" s="243"/>
      <c r="AT150" s="245"/>
      <c r="AU150" s="243"/>
      <c r="AV150" s="243"/>
      <c r="AW150" s="243"/>
      <c r="AX150" s="243"/>
      <c r="AY150" s="246"/>
      <c r="AZ150" s="247"/>
      <c r="BA150" s="244"/>
      <c r="BB150" s="248"/>
      <c r="BC150" s="308"/>
    </row>
    <row r="151" spans="1:55" s="63" customFormat="1" ht="24" customHeight="1">
      <c r="A151" s="483"/>
      <c r="B151" s="478" t="s">
        <v>285</v>
      </c>
      <c r="C151" s="495" t="s">
        <v>295</v>
      </c>
      <c r="D151" s="249" t="s">
        <v>299</v>
      </c>
      <c r="E151" s="400">
        <v>25</v>
      </c>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1">
        <v>13</v>
      </c>
      <c r="AD151" s="481">
        <v>17</v>
      </c>
      <c r="AE151" s="335">
        <v>0</v>
      </c>
      <c r="AF151" s="250">
        <f t="shared" si="51"/>
        <v>1.3</v>
      </c>
      <c r="AG151" s="250">
        <f t="shared" si="52"/>
        <v>1.2</v>
      </c>
      <c r="AH151" s="482">
        <f>AF151*AC151+AG151*AD151</f>
        <v>37.3</v>
      </c>
      <c r="AI151" s="307"/>
      <c r="AJ151" s="243"/>
      <c r="AK151" s="244"/>
      <c r="AL151" s="243">
        <v>0.5</v>
      </c>
      <c r="AM151" s="243">
        <v>0.3</v>
      </c>
      <c r="AN151" s="243">
        <f t="shared" si="53"/>
        <v>5</v>
      </c>
      <c r="AO151" s="243"/>
      <c r="AP151" s="243"/>
      <c r="AQ151" s="243"/>
      <c r="AR151" s="243"/>
      <c r="AS151" s="243"/>
      <c r="AT151" s="245"/>
      <c r="AU151" s="243"/>
      <c r="AV151" s="243"/>
      <c r="AW151" s="243"/>
      <c r="AX151" s="243"/>
      <c r="AY151" s="246"/>
      <c r="AZ151" s="247"/>
      <c r="BA151" s="244"/>
      <c r="BB151" s="248"/>
      <c r="BC151" s="308"/>
    </row>
    <row r="152" spans="1:55" s="63" customFormat="1" ht="24" customHeight="1">
      <c r="A152" s="483"/>
      <c r="B152" s="478" t="s">
        <v>300</v>
      </c>
      <c r="C152" s="495" t="s">
        <v>291</v>
      </c>
      <c r="D152" s="505" t="s">
        <v>306</v>
      </c>
      <c r="E152" s="400">
        <v>8</v>
      </c>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1">
        <v>10</v>
      </c>
      <c r="AD152" s="481">
        <v>35</v>
      </c>
      <c r="AE152" s="335"/>
      <c r="AF152" s="250">
        <f t="shared" si="51"/>
        <v>0.8</v>
      </c>
      <c r="AG152" s="250">
        <f t="shared" si="52"/>
        <v>0.8</v>
      </c>
      <c r="AH152" s="482">
        <f>AF152*AC152+AG152*AD152</f>
        <v>36</v>
      </c>
      <c r="AI152" s="486"/>
      <c r="AJ152" s="479"/>
      <c r="AK152" s="479"/>
      <c r="AL152" s="243">
        <v>0.5</v>
      </c>
      <c r="AM152" s="243">
        <v>0.3</v>
      </c>
      <c r="AN152" s="243">
        <f t="shared" si="53"/>
        <v>1.6</v>
      </c>
      <c r="AO152" s="243"/>
      <c r="AP152" s="243"/>
      <c r="AQ152" s="243"/>
      <c r="AR152" s="243"/>
      <c r="AS152" s="243"/>
      <c r="AT152" s="245"/>
      <c r="AU152" s="243"/>
      <c r="AV152" s="243"/>
      <c r="AW152" s="243"/>
      <c r="AX152" s="243"/>
      <c r="AY152" s="246"/>
      <c r="AZ152" s="247"/>
      <c r="BA152" s="244"/>
      <c r="BB152" s="248"/>
      <c r="BC152" s="308"/>
    </row>
    <row r="153" spans="1:55" s="63" customFormat="1" ht="24" customHeight="1">
      <c r="A153" s="483"/>
      <c r="B153" s="478" t="s">
        <v>300</v>
      </c>
      <c r="C153" s="495" t="s">
        <v>307</v>
      </c>
      <c r="D153" s="249" t="s">
        <v>308</v>
      </c>
      <c r="E153" s="400">
        <v>15</v>
      </c>
      <c r="F153" s="480"/>
      <c r="G153" s="480"/>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1">
        <v>10</v>
      </c>
      <c r="AD153" s="481">
        <v>35</v>
      </c>
      <c r="AE153" s="335"/>
      <c r="AF153" s="250">
        <f t="shared" si="51"/>
        <v>0.8</v>
      </c>
      <c r="AG153" s="250">
        <f t="shared" si="52"/>
        <v>1</v>
      </c>
      <c r="AH153" s="482">
        <f>AF153*AC153+AG153*AD153</f>
        <v>43</v>
      </c>
      <c r="AI153" s="486"/>
      <c r="AJ153" s="479"/>
      <c r="AK153" s="479"/>
      <c r="AL153" s="243">
        <v>0.5</v>
      </c>
      <c r="AM153" s="243">
        <v>0.3</v>
      </c>
      <c r="AN153" s="243">
        <f t="shared" si="53"/>
        <v>3</v>
      </c>
      <c r="AO153" s="243"/>
      <c r="AP153" s="243"/>
      <c r="AQ153" s="243"/>
      <c r="AR153" s="243"/>
      <c r="AS153" s="243"/>
      <c r="AT153" s="245"/>
      <c r="AU153" s="243"/>
      <c r="AV153" s="243"/>
      <c r="AW153" s="243"/>
      <c r="AX153" s="243"/>
      <c r="AY153" s="246"/>
      <c r="AZ153" s="247"/>
      <c r="BA153" s="244"/>
      <c r="BB153" s="248"/>
      <c r="BC153" s="308"/>
    </row>
    <row r="154" spans="1:55" s="63" customFormat="1" ht="24" customHeight="1" thickBot="1">
      <c r="A154" s="488"/>
      <c r="B154" s="506" t="s">
        <v>300</v>
      </c>
      <c r="C154" s="507" t="s">
        <v>291</v>
      </c>
      <c r="D154" s="467" t="s">
        <v>309</v>
      </c>
      <c r="E154" s="508">
        <f>VLOOKUP(D154,'[1]DANH SACH H'!$A$2:$B$7,2,0)</f>
        <v>15</v>
      </c>
      <c r="F154" s="509"/>
      <c r="G154" s="509"/>
      <c r="H154" s="509"/>
      <c r="I154" s="509"/>
      <c r="J154" s="509"/>
      <c r="K154" s="509"/>
      <c r="L154" s="509"/>
      <c r="M154" s="509"/>
      <c r="N154" s="509"/>
      <c r="O154" s="509"/>
      <c r="P154" s="509"/>
      <c r="Q154" s="509"/>
      <c r="R154" s="509"/>
      <c r="S154" s="509"/>
      <c r="T154" s="509"/>
      <c r="U154" s="509"/>
      <c r="V154" s="509"/>
      <c r="W154" s="509"/>
      <c r="X154" s="509"/>
      <c r="Y154" s="509"/>
      <c r="Z154" s="509"/>
      <c r="AA154" s="509"/>
      <c r="AB154" s="509"/>
      <c r="AC154" s="491">
        <v>10</v>
      </c>
      <c r="AD154" s="491">
        <v>35</v>
      </c>
      <c r="AE154" s="469"/>
      <c r="AF154" s="316">
        <f t="shared" si="51"/>
        <v>0.8</v>
      </c>
      <c r="AG154" s="316">
        <f t="shared" si="52"/>
        <v>1</v>
      </c>
      <c r="AH154" s="492">
        <f>AF154*AC154+AG154*AD154</f>
        <v>43</v>
      </c>
      <c r="AI154" s="493"/>
      <c r="AJ154" s="489"/>
      <c r="AK154" s="489"/>
      <c r="AL154" s="319">
        <v>0.5</v>
      </c>
      <c r="AM154" s="319">
        <v>0.3</v>
      </c>
      <c r="AN154" s="319">
        <f t="shared" si="53"/>
        <v>3</v>
      </c>
      <c r="AO154" s="319"/>
      <c r="AP154" s="319"/>
      <c r="AQ154" s="319"/>
      <c r="AR154" s="319"/>
      <c r="AS154" s="319"/>
      <c r="AT154" s="320"/>
      <c r="AU154" s="319"/>
      <c r="AV154" s="319"/>
      <c r="AW154" s="319"/>
      <c r="AX154" s="319"/>
      <c r="AY154" s="321"/>
      <c r="AZ154" s="331"/>
      <c r="BA154" s="323"/>
      <c r="BB154" s="324"/>
      <c r="BC154" s="325"/>
    </row>
    <row r="155" spans="1:55" s="63" customFormat="1" ht="24" customHeight="1">
      <c r="A155" s="198"/>
      <c r="B155" s="199"/>
      <c r="C155" s="137" t="s">
        <v>259</v>
      </c>
      <c r="D155" s="200"/>
      <c r="E155" s="415"/>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364"/>
      <c r="AD155" s="365"/>
      <c r="AE155" s="365"/>
      <c r="AF155" s="365"/>
      <c r="AG155" s="138"/>
      <c r="AH155" s="139"/>
      <c r="AI155" s="366"/>
      <c r="AJ155" s="201"/>
      <c r="AK155" s="139"/>
      <c r="AL155" s="138"/>
      <c r="AM155" s="138"/>
      <c r="AN155" s="138"/>
      <c r="AO155" s="138"/>
      <c r="AP155" s="202"/>
      <c r="AQ155" s="138"/>
      <c r="AR155" s="138"/>
      <c r="AS155" s="138"/>
      <c r="AT155" s="203"/>
      <c r="AU155" s="204"/>
      <c r="AV155" s="138"/>
      <c r="AW155" s="138"/>
      <c r="AX155" s="138"/>
      <c r="AY155" s="205"/>
      <c r="AZ155" s="206"/>
      <c r="BA155" s="139"/>
      <c r="BB155" s="140"/>
      <c r="BC155" s="141"/>
    </row>
    <row r="156" spans="1:55" s="63" customFormat="1" ht="24" customHeight="1" thickBot="1">
      <c r="A156" s="207"/>
      <c r="B156" s="208"/>
      <c r="C156" s="209" t="s">
        <v>260</v>
      </c>
      <c r="D156" s="367"/>
      <c r="E156" s="416"/>
      <c r="F156" s="373"/>
      <c r="G156" s="373"/>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68"/>
      <c r="AD156" s="369"/>
      <c r="AE156" s="369"/>
      <c r="AF156" s="369"/>
      <c r="AG156" s="210"/>
      <c r="AH156" s="369"/>
      <c r="AI156" s="370"/>
      <c r="AJ156" s="211"/>
      <c r="AK156" s="210"/>
      <c r="AL156" s="210"/>
      <c r="AM156" s="210"/>
      <c r="AN156" s="210"/>
      <c r="AO156" s="210"/>
      <c r="AP156" s="210"/>
      <c r="AQ156" s="210"/>
      <c r="AR156" s="210"/>
      <c r="AS156" s="210"/>
      <c r="AT156" s="212"/>
      <c r="AU156" s="213"/>
      <c r="AV156" s="210"/>
      <c r="AW156" s="210"/>
      <c r="AX156" s="210"/>
      <c r="AY156" s="214"/>
      <c r="AZ156" s="215"/>
      <c r="BA156" s="210"/>
      <c r="BB156" s="216"/>
      <c r="BC156" s="217"/>
    </row>
    <row r="157" spans="1:55" s="63" customFormat="1" ht="24" customHeight="1" thickTop="1">
      <c r="A157" s="252"/>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772" t="s">
        <v>261</v>
      </c>
      <c r="AT157" s="772"/>
      <c r="AU157" s="772"/>
      <c r="AV157" s="772"/>
      <c r="AW157" s="772"/>
      <c r="AX157" s="772"/>
      <c r="AY157" s="772"/>
      <c r="AZ157" s="772"/>
      <c r="BA157" s="772"/>
      <c r="BB157" s="772"/>
      <c r="BC157" s="772"/>
    </row>
    <row r="158" spans="2:55" s="63" customFormat="1" ht="24" customHeight="1">
      <c r="B158" s="787" t="s">
        <v>262</v>
      </c>
      <c r="C158" s="787"/>
      <c r="D158" s="787"/>
      <c r="E158" s="787"/>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4"/>
      <c r="AG158" s="254"/>
      <c r="AH158" s="253"/>
      <c r="AI158" s="255"/>
      <c r="AJ158" s="787" t="s">
        <v>263</v>
      </c>
      <c r="AK158" s="787"/>
      <c r="AL158" s="787"/>
      <c r="AM158" s="787"/>
      <c r="AN158" s="787"/>
      <c r="AO158" s="787"/>
      <c r="AS158" s="788" t="s">
        <v>264</v>
      </c>
      <c r="AT158" s="788"/>
      <c r="AU158" s="788"/>
      <c r="AV158" s="788"/>
      <c r="AW158" s="788"/>
      <c r="AX158" s="788"/>
      <c r="AY158" s="788"/>
      <c r="AZ158" s="788"/>
      <c r="BA158" s="788"/>
      <c r="BB158" s="788"/>
      <c r="BC158" s="788"/>
    </row>
    <row r="159" spans="1:55" s="63" customFormat="1" ht="24" customHeight="1">
      <c r="A159" s="256"/>
      <c r="B159" s="256"/>
      <c r="C159" s="256"/>
      <c r="D159" s="257"/>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6"/>
      <c r="AD159" s="256"/>
      <c r="AE159" s="256"/>
      <c r="AF159" s="259"/>
      <c r="AG159" s="259"/>
      <c r="AH159" s="256"/>
      <c r="AI159" s="260"/>
      <c r="AJ159" s="261"/>
      <c r="AK159" s="261"/>
      <c r="AL159" s="261"/>
      <c r="AM159" s="261"/>
      <c r="AN159" s="261"/>
      <c r="AO159" s="261"/>
      <c r="AP159" s="261"/>
      <c r="AQ159" s="261"/>
      <c r="AR159" s="261"/>
      <c r="AS159" s="788"/>
      <c r="AT159" s="788"/>
      <c r="AU159" s="788"/>
      <c r="AV159" s="788"/>
      <c r="AW159" s="788"/>
      <c r="AX159" s="788"/>
      <c r="AY159" s="788"/>
      <c r="AZ159" s="788"/>
      <c r="BA159" s="788"/>
      <c r="BB159" s="788"/>
      <c r="BC159" s="788"/>
    </row>
    <row r="160" spans="1:55" s="63" customFormat="1" ht="24" customHeight="1">
      <c r="A160" s="262"/>
      <c r="B160" s="789"/>
      <c r="C160" s="789"/>
      <c r="D160" s="789"/>
      <c r="E160" s="789"/>
      <c r="F160" s="263"/>
      <c r="G160" s="263"/>
      <c r="H160" s="263"/>
      <c r="I160" s="263"/>
      <c r="J160" s="263"/>
      <c r="K160" s="263"/>
      <c r="L160" s="263"/>
      <c r="M160" s="263"/>
      <c r="N160" s="263"/>
      <c r="O160" s="263"/>
      <c r="P160" s="263"/>
      <c r="Q160" s="263"/>
      <c r="R160" s="263"/>
      <c r="S160" s="263"/>
      <c r="T160" s="263"/>
      <c r="U160" s="263"/>
      <c r="V160" s="263"/>
      <c r="W160" s="263"/>
      <c r="X160" s="263"/>
      <c r="Y160" s="263"/>
      <c r="Z160" s="263"/>
      <c r="AA160" s="263"/>
      <c r="AB160" s="263"/>
      <c r="AC160" s="263"/>
      <c r="AD160" s="263"/>
      <c r="AE160" s="263"/>
      <c r="AF160" s="264"/>
      <c r="AG160" s="264"/>
      <c r="AH160" s="263"/>
      <c r="AI160" s="789"/>
      <c r="AJ160" s="789"/>
      <c r="AK160" s="789"/>
      <c r="AL160" s="789"/>
      <c r="AM160" s="789"/>
      <c r="AN160" s="789"/>
      <c r="AO160" s="789"/>
      <c r="AP160" s="789"/>
      <c r="AQ160" s="789"/>
      <c r="AR160" s="265"/>
      <c r="AS160" s="790" t="s">
        <v>72</v>
      </c>
      <c r="AT160" s="790"/>
      <c r="AU160" s="790"/>
      <c r="AV160" s="790"/>
      <c r="AW160" s="790"/>
      <c r="AX160" s="790"/>
      <c r="AY160" s="790"/>
      <c r="AZ160" s="790"/>
      <c r="BA160" s="790"/>
      <c r="BB160" s="790"/>
      <c r="BC160" s="790"/>
    </row>
    <row r="161" spans="1:44" s="63" customFormat="1" ht="24" customHeight="1">
      <c r="A161" s="262"/>
      <c r="AP161" s="266"/>
      <c r="AQ161" s="266"/>
      <c r="AR161" s="266"/>
    </row>
    <row r="162" spans="1:55" s="63" customFormat="1" ht="24" customHeight="1">
      <c r="A162" s="218"/>
      <c r="B162" s="65"/>
      <c r="C162" s="65"/>
      <c r="D162" s="223"/>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224"/>
      <c r="AG162" s="224"/>
      <c r="AH162" s="65"/>
      <c r="AI162" s="225"/>
      <c r="AJ162" s="65"/>
      <c r="AK162" s="65"/>
      <c r="AL162" s="65"/>
      <c r="AM162" s="65"/>
      <c r="AN162" s="65"/>
      <c r="AO162" s="65"/>
      <c r="AP162" s="65"/>
      <c r="AQ162" s="65"/>
      <c r="AR162" s="65"/>
      <c r="AS162" s="65"/>
      <c r="AT162" s="225"/>
      <c r="AU162" s="65"/>
      <c r="AV162" s="65"/>
      <c r="AW162" s="65"/>
      <c r="AX162" s="65"/>
      <c r="AY162" s="226"/>
      <c r="AZ162" s="227"/>
      <c r="BA162" s="65"/>
      <c r="BB162" s="228"/>
      <c r="BC162" s="65"/>
    </row>
    <row r="163" spans="1:55" s="63" customFormat="1" ht="24" customHeight="1">
      <c r="A163" s="218"/>
      <c r="B163" s="66"/>
      <c r="C163" s="66"/>
      <c r="D163" s="229"/>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230"/>
      <c r="AG163" s="230"/>
      <c r="AH163" s="66"/>
      <c r="AI163" s="231"/>
      <c r="AJ163" s="66"/>
      <c r="AK163" s="66"/>
      <c r="AL163" s="66"/>
      <c r="AM163" s="66"/>
      <c r="AN163" s="66"/>
      <c r="AO163" s="66"/>
      <c r="AP163" s="66"/>
      <c r="AQ163" s="66"/>
      <c r="AR163" s="66"/>
      <c r="AS163" s="66"/>
      <c r="AT163" s="231"/>
      <c r="AU163" s="66"/>
      <c r="AV163" s="66"/>
      <c r="AW163" s="783"/>
      <c r="AX163" s="783"/>
      <c r="AY163" s="783"/>
      <c r="AZ163" s="783"/>
      <c r="BA163" s="783"/>
      <c r="BB163" s="783"/>
      <c r="BC163" s="783"/>
    </row>
    <row r="164" spans="1:44" s="63" customFormat="1" ht="24" customHeight="1">
      <c r="A164" s="218"/>
      <c r="B164" s="218"/>
      <c r="C164" s="218"/>
      <c r="D164" s="219"/>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18"/>
      <c r="AD164" s="218"/>
      <c r="AE164" s="218"/>
      <c r="AF164" s="221"/>
      <c r="AG164" s="221"/>
      <c r="AH164" s="218"/>
      <c r="AI164" s="222"/>
      <c r="AJ164" s="64"/>
      <c r="AK164" s="64"/>
      <c r="AL164" s="64"/>
      <c r="AM164" s="64"/>
      <c r="AN164" s="64"/>
      <c r="AO164" s="64"/>
      <c r="AP164" s="64"/>
      <c r="AQ164" s="64"/>
      <c r="AR164" s="64"/>
    </row>
    <row r="165" s="63" customFormat="1" ht="24" customHeight="1"/>
    <row r="166" s="63" customFormat="1" ht="24" customHeight="1"/>
    <row r="167" s="63" customFormat="1" ht="24" customHeight="1"/>
    <row r="168" s="63" customFormat="1" ht="24" customHeight="1"/>
    <row r="169" s="63" customFormat="1" ht="24" customHeight="1"/>
    <row r="170" s="111" customFormat="1" ht="24" customHeight="1"/>
    <row r="171" s="111" customFormat="1" ht="27" customHeight="1"/>
    <row r="172" ht="18.75" customHeight="1"/>
    <row r="173" s="69" customFormat="1" ht="18" customHeight="1"/>
    <row r="174" s="69" customFormat="1" ht="18" customHeight="1"/>
    <row r="175" ht="24" customHeight="1"/>
    <row r="176" ht="24" customHeight="1"/>
    <row r="177" ht="24" customHeight="1"/>
    <row r="178" spans="1:55" ht="24" customHeight="1">
      <c r="A178" s="218"/>
      <c r="B178" s="218"/>
      <c r="C178" s="218"/>
      <c r="D178" s="219"/>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18"/>
      <c r="AD178" s="218"/>
      <c r="AE178" s="218"/>
      <c r="AF178" s="221"/>
      <c r="AG178" s="221"/>
      <c r="AH178" s="218"/>
      <c r="AI178" s="222"/>
      <c r="AJ178" s="64"/>
      <c r="AK178" s="64"/>
      <c r="AL178" s="64"/>
      <c r="AM178" s="64"/>
      <c r="AN178" s="64"/>
      <c r="AO178" s="64"/>
      <c r="AP178" s="64"/>
      <c r="AQ178" s="64"/>
      <c r="AR178" s="64"/>
      <c r="AS178" s="64"/>
      <c r="AT178" s="232"/>
      <c r="AU178" s="64"/>
      <c r="AV178" s="64"/>
      <c r="AW178" s="64"/>
      <c r="AX178" s="64"/>
      <c r="AY178" s="233"/>
      <c r="AZ178" s="234"/>
      <c r="BA178" s="64"/>
      <c r="BB178" s="235"/>
      <c r="BC178" s="218"/>
    </row>
    <row r="179" spans="1:55" ht="24" customHeight="1">
      <c r="A179" s="218"/>
      <c r="B179" s="218"/>
      <c r="C179" s="218"/>
      <c r="D179" s="219"/>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18"/>
      <c r="AD179" s="218"/>
      <c r="AE179" s="218"/>
      <c r="AF179" s="221"/>
      <c r="AG179" s="221"/>
      <c r="AH179" s="218"/>
      <c r="AI179" s="222"/>
      <c r="AJ179" s="64"/>
      <c r="AK179" s="64"/>
      <c r="AL179" s="64"/>
      <c r="AM179" s="64"/>
      <c r="AN179" s="64"/>
      <c r="AO179" s="64"/>
      <c r="AP179" s="64"/>
      <c r="AQ179" s="64"/>
      <c r="AR179" s="64"/>
      <c r="AS179" s="64"/>
      <c r="AT179" s="232"/>
      <c r="AU179" s="64"/>
      <c r="AV179" s="64"/>
      <c r="AW179" s="64"/>
      <c r="AX179" s="64"/>
      <c r="AY179" s="233"/>
      <c r="AZ179" s="234"/>
      <c r="BA179" s="64"/>
      <c r="BB179" s="235"/>
      <c r="BC179" s="218"/>
    </row>
    <row r="180" spans="1:55" ht="24" customHeight="1">
      <c r="A180" s="218"/>
      <c r="B180" s="218"/>
      <c r="C180" s="218"/>
      <c r="D180" s="219"/>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18"/>
      <c r="AD180" s="218"/>
      <c r="AE180" s="218"/>
      <c r="AF180" s="221"/>
      <c r="AG180" s="221"/>
      <c r="AH180" s="218"/>
      <c r="AI180" s="222"/>
      <c r="AJ180" s="64"/>
      <c r="AK180" s="64"/>
      <c r="AL180" s="64"/>
      <c r="AM180" s="64"/>
      <c r="AN180" s="64"/>
      <c r="AO180" s="64"/>
      <c r="AP180" s="64"/>
      <c r="AQ180" s="64"/>
      <c r="AR180" s="64"/>
      <c r="AS180" s="64"/>
      <c r="AT180" s="232"/>
      <c r="AU180" s="64"/>
      <c r="AV180" s="64"/>
      <c r="AW180" s="64"/>
      <c r="AX180" s="64"/>
      <c r="AY180" s="233"/>
      <c r="AZ180" s="234"/>
      <c r="BA180" s="64"/>
      <c r="BB180" s="235"/>
      <c r="BC180" s="218"/>
    </row>
    <row r="181" spans="1:55" ht="24" customHeight="1">
      <c r="A181" s="218"/>
      <c r="B181" s="218"/>
      <c r="C181" s="218"/>
      <c r="D181" s="219"/>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18"/>
      <c r="AD181" s="218"/>
      <c r="AE181" s="218"/>
      <c r="AF181" s="221"/>
      <c r="AG181" s="221"/>
      <c r="AH181" s="218"/>
      <c r="AI181" s="222"/>
      <c r="AJ181" s="64"/>
      <c r="AK181" s="64"/>
      <c r="AL181" s="64"/>
      <c r="AM181" s="64"/>
      <c r="AN181" s="64"/>
      <c r="AO181" s="64"/>
      <c r="AP181" s="64"/>
      <c r="AQ181" s="64"/>
      <c r="AR181" s="64"/>
      <c r="AS181" s="64"/>
      <c r="AT181" s="232"/>
      <c r="AU181" s="64"/>
      <c r="AV181" s="64"/>
      <c r="AW181" s="64"/>
      <c r="AX181" s="64"/>
      <c r="AY181" s="233"/>
      <c r="AZ181" s="234"/>
      <c r="BA181" s="64"/>
      <c r="BB181" s="235"/>
      <c r="BC181" s="218"/>
    </row>
    <row r="182" spans="1:55" ht="24" customHeight="1">
      <c r="A182" s="218"/>
      <c r="B182" s="218"/>
      <c r="C182" s="218"/>
      <c r="D182" s="219"/>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18"/>
      <c r="AD182" s="218"/>
      <c r="AE182" s="218"/>
      <c r="AF182" s="221"/>
      <c r="AG182" s="221"/>
      <c r="AH182" s="218"/>
      <c r="AI182" s="222"/>
      <c r="AJ182" s="64"/>
      <c r="AK182" s="64"/>
      <c r="AL182" s="64"/>
      <c r="AM182" s="64"/>
      <c r="AN182" s="64"/>
      <c r="AO182" s="64"/>
      <c r="AP182" s="64"/>
      <c r="AQ182" s="64"/>
      <c r="AR182" s="64"/>
      <c r="AS182" s="64"/>
      <c r="AT182" s="232"/>
      <c r="AU182" s="64"/>
      <c r="AV182" s="64"/>
      <c r="AW182" s="64"/>
      <c r="AX182" s="64"/>
      <c r="AY182" s="233"/>
      <c r="AZ182" s="234"/>
      <c r="BA182" s="64"/>
      <c r="BB182" s="235"/>
      <c r="BC182" s="218"/>
    </row>
    <row r="183" spans="1:55" ht="24" customHeight="1">
      <c r="A183" s="218"/>
      <c r="B183" s="218"/>
      <c r="C183" s="218"/>
      <c r="D183" s="219"/>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18"/>
      <c r="AD183" s="218"/>
      <c r="AE183" s="218"/>
      <c r="AF183" s="221"/>
      <c r="AG183" s="221"/>
      <c r="AH183" s="218"/>
      <c r="AI183" s="222"/>
      <c r="AJ183" s="64"/>
      <c r="AK183" s="64"/>
      <c r="AL183" s="64"/>
      <c r="AM183" s="64"/>
      <c r="AN183" s="64"/>
      <c r="AO183" s="64"/>
      <c r="AP183" s="64"/>
      <c r="AQ183" s="64"/>
      <c r="AR183" s="64"/>
      <c r="AS183" s="64"/>
      <c r="AT183" s="232"/>
      <c r="AU183" s="64"/>
      <c r="AV183" s="64"/>
      <c r="AW183" s="64"/>
      <c r="AX183" s="64"/>
      <c r="AY183" s="233"/>
      <c r="AZ183" s="234"/>
      <c r="BA183" s="64"/>
      <c r="BB183" s="235"/>
      <c r="BC183" s="218"/>
    </row>
    <row r="184" spans="1:55" ht="24" customHeight="1">
      <c r="A184" s="218"/>
      <c r="B184" s="218"/>
      <c r="C184" s="218"/>
      <c r="D184" s="219"/>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18"/>
      <c r="AD184" s="218"/>
      <c r="AE184" s="218"/>
      <c r="AF184" s="221"/>
      <c r="AG184" s="221"/>
      <c r="AH184" s="218"/>
      <c r="AI184" s="222"/>
      <c r="AJ184" s="64"/>
      <c r="AK184" s="64"/>
      <c r="AL184" s="64"/>
      <c r="AM184" s="64"/>
      <c r="AN184" s="64"/>
      <c r="AO184" s="64"/>
      <c r="AP184" s="64"/>
      <c r="AQ184" s="64"/>
      <c r="AR184" s="64"/>
      <c r="AS184" s="64"/>
      <c r="AT184" s="232"/>
      <c r="AU184" s="64"/>
      <c r="AV184" s="64"/>
      <c r="AW184" s="64"/>
      <c r="AX184" s="64"/>
      <c r="AY184" s="233"/>
      <c r="AZ184" s="234"/>
      <c r="BA184" s="64"/>
      <c r="BB184" s="235"/>
      <c r="BC184" s="218"/>
    </row>
    <row r="185" spans="1:55" ht="24" customHeight="1">
      <c r="A185" s="218"/>
      <c r="B185" s="218"/>
      <c r="C185" s="218"/>
      <c r="D185" s="219"/>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18"/>
      <c r="AD185" s="218"/>
      <c r="AE185" s="218"/>
      <c r="AF185" s="221"/>
      <c r="AG185" s="221"/>
      <c r="AH185" s="218"/>
      <c r="AI185" s="222"/>
      <c r="AJ185" s="64"/>
      <c r="AK185" s="64"/>
      <c r="AL185" s="64"/>
      <c r="AM185" s="64"/>
      <c r="AN185" s="64"/>
      <c r="AO185" s="64"/>
      <c r="AP185" s="64"/>
      <c r="AQ185" s="64"/>
      <c r="AR185" s="64"/>
      <c r="AS185" s="64"/>
      <c r="AT185" s="232"/>
      <c r="AU185" s="64"/>
      <c r="AV185" s="64"/>
      <c r="AW185" s="64"/>
      <c r="AX185" s="64"/>
      <c r="AY185" s="233"/>
      <c r="AZ185" s="234"/>
      <c r="BA185" s="64"/>
      <c r="BB185" s="235"/>
      <c r="BC185" s="218"/>
    </row>
    <row r="186" spans="1:55" ht="24" customHeight="1">
      <c r="A186" s="218"/>
      <c r="B186" s="218"/>
      <c r="C186" s="218"/>
      <c r="D186" s="219"/>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18"/>
      <c r="AD186" s="218"/>
      <c r="AE186" s="218"/>
      <c r="AF186" s="221"/>
      <c r="AG186" s="221"/>
      <c r="AH186" s="218"/>
      <c r="AI186" s="222"/>
      <c r="AJ186" s="64"/>
      <c r="AK186" s="64"/>
      <c r="AL186" s="64"/>
      <c r="AM186" s="64"/>
      <c r="AN186" s="64"/>
      <c r="AO186" s="64"/>
      <c r="AP186" s="64"/>
      <c r="AQ186" s="64"/>
      <c r="AR186" s="64"/>
      <c r="AS186" s="64"/>
      <c r="AT186" s="232"/>
      <c r="AU186" s="64"/>
      <c r="AV186" s="64"/>
      <c r="AW186" s="64"/>
      <c r="AX186" s="64"/>
      <c r="AY186" s="233"/>
      <c r="AZ186" s="234"/>
      <c r="BA186" s="64"/>
      <c r="BB186" s="235"/>
      <c r="BC186" s="218"/>
    </row>
    <row r="187" spans="1:55" ht="24" customHeight="1">
      <c r="A187" s="218"/>
      <c r="B187" s="218"/>
      <c r="C187" s="218"/>
      <c r="D187" s="219"/>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18"/>
      <c r="AD187" s="218"/>
      <c r="AE187" s="218"/>
      <c r="AF187" s="221"/>
      <c r="AG187" s="221"/>
      <c r="AH187" s="218"/>
      <c r="AI187" s="222"/>
      <c r="AJ187" s="64"/>
      <c r="AK187" s="64"/>
      <c r="AL187" s="64"/>
      <c r="AM187" s="64"/>
      <c r="AN187" s="64"/>
      <c r="AO187" s="64"/>
      <c r="AP187" s="64"/>
      <c r="AQ187" s="64"/>
      <c r="AR187" s="64"/>
      <c r="AS187" s="64"/>
      <c r="AT187" s="232"/>
      <c r="AU187" s="64"/>
      <c r="AV187" s="64"/>
      <c r="AW187" s="64"/>
      <c r="AX187" s="64"/>
      <c r="AY187" s="233"/>
      <c r="AZ187" s="234"/>
      <c r="BA187" s="64"/>
      <c r="BB187" s="235"/>
      <c r="BC187" s="218"/>
    </row>
    <row r="188" spans="1:55" ht="24" customHeight="1">
      <c r="A188" s="218"/>
      <c r="B188" s="218"/>
      <c r="C188" s="218"/>
      <c r="D188" s="219"/>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18"/>
      <c r="AD188" s="218"/>
      <c r="AE188" s="218"/>
      <c r="AF188" s="221"/>
      <c r="AG188" s="221"/>
      <c r="AH188" s="218"/>
      <c r="AI188" s="222"/>
      <c r="AJ188" s="64"/>
      <c r="AK188" s="64"/>
      <c r="AL188" s="64"/>
      <c r="AM188" s="64"/>
      <c r="AN188" s="64"/>
      <c r="AO188" s="64"/>
      <c r="AP188" s="64"/>
      <c r="AQ188" s="64"/>
      <c r="AR188" s="64"/>
      <c r="AS188" s="64"/>
      <c r="AT188" s="232"/>
      <c r="AU188" s="64"/>
      <c r="AV188" s="64"/>
      <c r="AW188" s="64"/>
      <c r="AX188" s="64"/>
      <c r="AY188" s="233"/>
      <c r="AZ188" s="234"/>
      <c r="BA188" s="64"/>
      <c r="BB188" s="235"/>
      <c r="BC188" s="218"/>
    </row>
    <row r="189" spans="1:55" ht="24" customHeight="1">
      <c r="A189" s="218"/>
      <c r="B189" s="218"/>
      <c r="C189" s="218"/>
      <c r="D189" s="219"/>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18"/>
      <c r="AD189" s="218"/>
      <c r="AE189" s="218"/>
      <c r="AF189" s="221"/>
      <c r="AG189" s="221"/>
      <c r="AH189" s="218"/>
      <c r="AI189" s="222"/>
      <c r="AJ189" s="64"/>
      <c r="AK189" s="64"/>
      <c r="AL189" s="64"/>
      <c r="AM189" s="64"/>
      <c r="AN189" s="64"/>
      <c r="AO189" s="64"/>
      <c r="AP189" s="64"/>
      <c r="AQ189" s="64"/>
      <c r="AR189" s="64"/>
      <c r="AS189" s="64"/>
      <c r="AT189" s="232"/>
      <c r="AU189" s="64"/>
      <c r="AV189" s="64"/>
      <c r="AW189" s="64"/>
      <c r="AX189" s="64"/>
      <c r="AY189" s="233"/>
      <c r="AZ189" s="234"/>
      <c r="BA189" s="64"/>
      <c r="BB189" s="235"/>
      <c r="BC189" s="218"/>
    </row>
    <row r="190" spans="1:55" ht="24" customHeight="1">
      <c r="A190" s="218"/>
      <c r="B190" s="218"/>
      <c r="C190" s="218"/>
      <c r="D190" s="219"/>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18"/>
      <c r="AD190" s="218"/>
      <c r="AE190" s="218"/>
      <c r="AF190" s="221"/>
      <c r="AG190" s="221"/>
      <c r="AH190" s="218"/>
      <c r="AI190" s="222"/>
      <c r="AJ190" s="64"/>
      <c r="AK190" s="64"/>
      <c r="AL190" s="64"/>
      <c r="AM190" s="64"/>
      <c r="AN190" s="64"/>
      <c r="AO190" s="64"/>
      <c r="AP190" s="64"/>
      <c r="AQ190" s="64"/>
      <c r="AR190" s="64"/>
      <c r="AS190" s="64"/>
      <c r="AT190" s="232"/>
      <c r="AU190" s="64"/>
      <c r="AV190" s="64"/>
      <c r="AW190" s="64"/>
      <c r="AX190" s="64"/>
      <c r="AY190" s="233"/>
      <c r="AZ190" s="234"/>
      <c r="BA190" s="64"/>
      <c r="BB190" s="235"/>
      <c r="BC190" s="218"/>
    </row>
    <row r="191" spans="1:55" ht="24" customHeight="1">
      <c r="A191" s="218"/>
      <c r="B191" s="218"/>
      <c r="C191" s="218"/>
      <c r="D191" s="219"/>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18"/>
      <c r="AD191" s="218"/>
      <c r="AE191" s="218"/>
      <c r="AF191" s="221"/>
      <c r="AG191" s="221"/>
      <c r="AH191" s="218"/>
      <c r="AI191" s="222"/>
      <c r="AJ191" s="64"/>
      <c r="AK191" s="64"/>
      <c r="AL191" s="64"/>
      <c r="AM191" s="64"/>
      <c r="AN191" s="64"/>
      <c r="AO191" s="64"/>
      <c r="AP191" s="64"/>
      <c r="AQ191" s="64"/>
      <c r="AR191" s="64"/>
      <c r="AS191" s="64"/>
      <c r="AT191" s="232"/>
      <c r="AU191" s="64"/>
      <c r="AV191" s="64"/>
      <c r="AW191" s="64"/>
      <c r="AX191" s="64"/>
      <c r="AY191" s="233"/>
      <c r="AZ191" s="234"/>
      <c r="BA191" s="64"/>
      <c r="BB191" s="235"/>
      <c r="BC191" s="218"/>
    </row>
    <row r="192" spans="1:55" ht="24" customHeight="1">
      <c r="A192" s="218"/>
      <c r="B192" s="218"/>
      <c r="C192" s="218"/>
      <c r="D192" s="219"/>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18"/>
      <c r="AD192" s="218"/>
      <c r="AE192" s="218"/>
      <c r="AF192" s="221"/>
      <c r="AG192" s="221"/>
      <c r="AH192" s="218"/>
      <c r="AI192" s="222"/>
      <c r="AJ192" s="64"/>
      <c r="AK192" s="64"/>
      <c r="AL192" s="64"/>
      <c r="AM192" s="64"/>
      <c r="AN192" s="64"/>
      <c r="AO192" s="64"/>
      <c r="AP192" s="64"/>
      <c r="AQ192" s="64"/>
      <c r="AR192" s="64"/>
      <c r="AS192" s="64"/>
      <c r="AT192" s="232"/>
      <c r="AU192" s="64"/>
      <c r="AV192" s="64"/>
      <c r="AW192" s="64"/>
      <c r="AX192" s="64"/>
      <c r="AY192" s="233"/>
      <c r="AZ192" s="234"/>
      <c r="BA192" s="64"/>
      <c r="BB192" s="235"/>
      <c r="BC192" s="218"/>
    </row>
    <row r="193" spans="1:55" ht="24" customHeight="1">
      <c r="A193" s="218"/>
      <c r="B193" s="218"/>
      <c r="C193" s="218"/>
      <c r="D193" s="219"/>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18"/>
      <c r="AD193" s="218"/>
      <c r="AE193" s="218"/>
      <c r="AF193" s="221"/>
      <c r="AG193" s="221"/>
      <c r="AH193" s="218"/>
      <c r="AI193" s="222"/>
      <c r="AJ193" s="64"/>
      <c r="AK193" s="64"/>
      <c r="AL193" s="64"/>
      <c r="AM193" s="64"/>
      <c r="AN193" s="64"/>
      <c r="AO193" s="64"/>
      <c r="AP193" s="64"/>
      <c r="AQ193" s="64"/>
      <c r="AR193" s="64"/>
      <c r="AS193" s="64"/>
      <c r="AT193" s="232"/>
      <c r="AU193" s="64"/>
      <c r="AV193" s="64"/>
      <c r="AW193" s="64"/>
      <c r="AX193" s="64"/>
      <c r="AY193" s="233"/>
      <c r="AZ193" s="234"/>
      <c r="BA193" s="64"/>
      <c r="BB193" s="235"/>
      <c r="BC193" s="218"/>
    </row>
    <row r="194" spans="1:55" ht="24" customHeight="1">
      <c r="A194" s="218"/>
      <c r="B194" s="218"/>
      <c r="C194" s="218"/>
      <c r="D194" s="219"/>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18"/>
      <c r="AD194" s="218"/>
      <c r="AE194" s="218"/>
      <c r="AF194" s="221"/>
      <c r="AG194" s="221"/>
      <c r="AH194" s="218"/>
      <c r="AI194" s="222"/>
      <c r="AJ194" s="64"/>
      <c r="AK194" s="64"/>
      <c r="AL194" s="64"/>
      <c r="AM194" s="64"/>
      <c r="AN194" s="64"/>
      <c r="AO194" s="64"/>
      <c r="AP194" s="64"/>
      <c r="AQ194" s="64"/>
      <c r="AR194" s="64"/>
      <c r="AS194" s="64"/>
      <c r="AT194" s="232"/>
      <c r="AU194" s="64"/>
      <c r="AV194" s="64"/>
      <c r="AW194" s="64"/>
      <c r="AX194" s="64"/>
      <c r="AY194" s="233"/>
      <c r="AZ194" s="234"/>
      <c r="BA194" s="64"/>
      <c r="BB194" s="235"/>
      <c r="BC194" s="218"/>
    </row>
    <row r="195" spans="1:55" ht="24" customHeight="1">
      <c r="A195" s="218"/>
      <c r="B195" s="218"/>
      <c r="C195" s="218"/>
      <c r="D195" s="219"/>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18"/>
      <c r="AD195" s="218"/>
      <c r="AE195" s="218"/>
      <c r="AF195" s="221"/>
      <c r="AG195" s="221"/>
      <c r="AH195" s="218"/>
      <c r="AI195" s="222"/>
      <c r="AJ195" s="64"/>
      <c r="AK195" s="64"/>
      <c r="AL195" s="64"/>
      <c r="AM195" s="64"/>
      <c r="AN195" s="64"/>
      <c r="AO195" s="64"/>
      <c r="AP195" s="64"/>
      <c r="AQ195" s="64"/>
      <c r="AR195" s="64"/>
      <c r="AS195" s="64"/>
      <c r="AT195" s="232"/>
      <c r="AU195" s="64"/>
      <c r="AV195" s="64"/>
      <c r="AW195" s="64"/>
      <c r="AX195" s="64"/>
      <c r="AY195" s="233"/>
      <c r="AZ195" s="234"/>
      <c r="BA195" s="64"/>
      <c r="BB195" s="235"/>
      <c r="BC195" s="218"/>
    </row>
    <row r="196" spans="1:55" ht="24" customHeight="1">
      <c r="A196" s="218"/>
      <c r="B196" s="218"/>
      <c r="C196" s="218"/>
      <c r="D196" s="219"/>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18"/>
      <c r="AD196" s="218"/>
      <c r="AE196" s="218"/>
      <c r="AF196" s="221"/>
      <c r="AG196" s="221"/>
      <c r="AH196" s="218"/>
      <c r="AI196" s="222"/>
      <c r="AJ196" s="64"/>
      <c r="AK196" s="64"/>
      <c r="AL196" s="64"/>
      <c r="AM196" s="64"/>
      <c r="AN196" s="64"/>
      <c r="AO196" s="64"/>
      <c r="AP196" s="64"/>
      <c r="AQ196" s="64"/>
      <c r="AR196" s="64"/>
      <c r="AS196" s="64"/>
      <c r="AT196" s="232"/>
      <c r="AU196" s="64"/>
      <c r="AV196" s="64"/>
      <c r="AW196" s="64"/>
      <c r="AX196" s="64"/>
      <c r="AY196" s="233"/>
      <c r="AZ196" s="234"/>
      <c r="BA196" s="64"/>
      <c r="BB196" s="235"/>
      <c r="BC196" s="218"/>
    </row>
    <row r="197" spans="1:55" ht="24" customHeight="1">
      <c r="A197" s="218"/>
      <c r="B197" s="218"/>
      <c r="C197" s="218"/>
      <c r="D197" s="219"/>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c r="AA197" s="220"/>
      <c r="AB197" s="220"/>
      <c r="AC197" s="218"/>
      <c r="AD197" s="218"/>
      <c r="AE197" s="218"/>
      <c r="AF197" s="221"/>
      <c r="AG197" s="221"/>
      <c r="AH197" s="218"/>
      <c r="AI197" s="222"/>
      <c r="AJ197" s="64"/>
      <c r="AK197" s="64"/>
      <c r="AL197" s="64"/>
      <c r="AM197" s="64"/>
      <c r="AN197" s="64"/>
      <c r="AO197" s="64"/>
      <c r="AP197" s="64"/>
      <c r="AQ197" s="64"/>
      <c r="AR197" s="64"/>
      <c r="AS197" s="64"/>
      <c r="AT197" s="232"/>
      <c r="AU197" s="64"/>
      <c r="AV197" s="64"/>
      <c r="AW197" s="64"/>
      <c r="AX197" s="64"/>
      <c r="AY197" s="233"/>
      <c r="AZ197" s="234"/>
      <c r="BA197" s="64"/>
      <c r="BB197" s="235"/>
      <c r="BC197" s="218"/>
    </row>
    <row r="198" spans="1:55" ht="24" customHeight="1">
      <c r="A198" s="218"/>
      <c r="B198" s="218"/>
      <c r="C198" s="218"/>
      <c r="D198" s="219"/>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18"/>
      <c r="AD198" s="218"/>
      <c r="AE198" s="218"/>
      <c r="AF198" s="221"/>
      <c r="AG198" s="221"/>
      <c r="AH198" s="218"/>
      <c r="AI198" s="222"/>
      <c r="AJ198" s="64"/>
      <c r="AK198" s="64"/>
      <c r="AL198" s="64"/>
      <c r="AM198" s="64"/>
      <c r="AN198" s="64"/>
      <c r="AO198" s="64"/>
      <c r="AP198" s="64"/>
      <c r="AQ198" s="64"/>
      <c r="AR198" s="64"/>
      <c r="AS198" s="64"/>
      <c r="AT198" s="232"/>
      <c r="AU198" s="64"/>
      <c r="AV198" s="64"/>
      <c r="AW198" s="64"/>
      <c r="AX198" s="64"/>
      <c r="AY198" s="233"/>
      <c r="AZ198" s="234"/>
      <c r="BA198" s="64"/>
      <c r="BB198" s="235"/>
      <c r="BC198" s="218"/>
    </row>
    <row r="199" spans="36:53" ht="24" customHeight="1">
      <c r="AJ199" s="64"/>
      <c r="AK199" s="64"/>
      <c r="AL199" s="64"/>
      <c r="AM199" s="64"/>
      <c r="AN199" s="64"/>
      <c r="AO199" s="64"/>
      <c r="AP199" s="64"/>
      <c r="AQ199" s="64"/>
      <c r="AR199" s="64"/>
      <c r="AS199" s="64"/>
      <c r="AT199" s="232"/>
      <c r="AU199" s="64"/>
      <c r="AV199" s="64"/>
      <c r="AW199" s="64"/>
      <c r="AX199" s="64"/>
      <c r="AY199" s="233"/>
      <c r="AZ199" s="234"/>
      <c r="BA199" s="64"/>
    </row>
    <row r="200" spans="36:53" ht="24" customHeight="1">
      <c r="AJ200" s="64"/>
      <c r="AK200" s="64"/>
      <c r="AL200" s="64"/>
      <c r="AM200" s="64"/>
      <c r="AN200" s="64"/>
      <c r="AO200" s="64"/>
      <c r="AP200" s="64"/>
      <c r="AQ200" s="64"/>
      <c r="AR200" s="64"/>
      <c r="AS200" s="64"/>
      <c r="AT200" s="232"/>
      <c r="AU200" s="64"/>
      <c r="AV200" s="64"/>
      <c r="AW200" s="64"/>
      <c r="AX200" s="64"/>
      <c r="AY200" s="233"/>
      <c r="AZ200" s="234"/>
      <c r="BA200" s="64"/>
    </row>
    <row r="201" spans="36:53" ht="24" customHeight="1">
      <c r="AJ201" s="64"/>
      <c r="AK201" s="64"/>
      <c r="AL201" s="64"/>
      <c r="AM201" s="64"/>
      <c r="AN201" s="64"/>
      <c r="AO201" s="64"/>
      <c r="AP201" s="64"/>
      <c r="AQ201" s="64"/>
      <c r="AR201" s="64"/>
      <c r="AS201" s="64"/>
      <c r="AT201" s="232"/>
      <c r="AU201" s="64"/>
      <c r="AV201" s="64"/>
      <c r="AW201" s="64"/>
      <c r="AX201" s="64"/>
      <c r="AY201" s="233"/>
      <c r="AZ201" s="234"/>
      <c r="BA201" s="64"/>
    </row>
    <row r="202" spans="36:53" ht="24" customHeight="1">
      <c r="AJ202" s="64"/>
      <c r="AK202" s="64"/>
      <c r="AL202" s="64"/>
      <c r="AM202" s="64"/>
      <c r="AN202" s="64"/>
      <c r="AO202" s="64"/>
      <c r="AP202" s="64"/>
      <c r="AQ202" s="64"/>
      <c r="AR202" s="64"/>
      <c r="AS202" s="64"/>
      <c r="AT202" s="232"/>
      <c r="AU202" s="64"/>
      <c r="AV202" s="64"/>
      <c r="AW202" s="64"/>
      <c r="AX202" s="64"/>
      <c r="AY202" s="233"/>
      <c r="AZ202" s="234"/>
      <c r="BA202" s="64"/>
    </row>
    <row r="203" spans="36:53" ht="24" customHeight="1">
      <c r="AJ203" s="64"/>
      <c r="AK203" s="64"/>
      <c r="AL203" s="64"/>
      <c r="AM203" s="64"/>
      <c r="AN203" s="64"/>
      <c r="AO203" s="64"/>
      <c r="AP203" s="64"/>
      <c r="AQ203" s="64"/>
      <c r="AR203" s="64"/>
      <c r="AS203" s="64"/>
      <c r="AT203" s="232"/>
      <c r="AU203" s="64"/>
      <c r="AV203" s="64"/>
      <c r="AW203" s="64"/>
      <c r="AX203" s="64"/>
      <c r="AY203" s="233"/>
      <c r="AZ203" s="234"/>
      <c r="BA203" s="64"/>
    </row>
    <row r="204" spans="36:53" ht="24" customHeight="1">
      <c r="AJ204" s="64"/>
      <c r="AK204" s="64"/>
      <c r="AL204" s="64"/>
      <c r="AM204" s="64"/>
      <c r="AN204" s="64"/>
      <c r="AO204" s="64"/>
      <c r="AP204" s="64"/>
      <c r="AQ204" s="64"/>
      <c r="AR204" s="64"/>
      <c r="AS204" s="64"/>
      <c r="AT204" s="232"/>
      <c r="AU204" s="64"/>
      <c r="AV204" s="64"/>
      <c r="AW204" s="64"/>
      <c r="AX204" s="64"/>
      <c r="AY204" s="233"/>
      <c r="AZ204" s="234"/>
      <c r="BA204" s="64"/>
    </row>
    <row r="205" spans="36:53" ht="24" customHeight="1">
      <c r="AJ205" s="64"/>
      <c r="AK205" s="64"/>
      <c r="AL205" s="64"/>
      <c r="AM205" s="64"/>
      <c r="AN205" s="64"/>
      <c r="AO205" s="64"/>
      <c r="AP205" s="64"/>
      <c r="AQ205" s="64"/>
      <c r="AR205" s="64"/>
      <c r="AS205" s="64"/>
      <c r="AT205" s="232"/>
      <c r="AU205" s="64"/>
      <c r="AV205" s="64"/>
      <c r="AW205" s="64"/>
      <c r="AX205" s="64"/>
      <c r="AY205" s="233"/>
      <c r="AZ205" s="234"/>
      <c r="BA205" s="64"/>
    </row>
    <row r="206" spans="32:53" ht="24" customHeight="1">
      <c r="AF206" s="67"/>
      <c r="AG206" s="67"/>
      <c r="AJ206" s="64"/>
      <c r="AK206" s="64"/>
      <c r="AL206" s="64"/>
      <c r="AM206" s="64"/>
      <c r="AN206" s="64"/>
      <c r="AO206" s="64"/>
      <c r="AP206" s="64"/>
      <c r="AQ206" s="64"/>
      <c r="AR206" s="64"/>
      <c r="AS206" s="64"/>
      <c r="AT206" s="232"/>
      <c r="AU206" s="64"/>
      <c r="AV206" s="64"/>
      <c r="AW206" s="64"/>
      <c r="AX206" s="64"/>
      <c r="AY206" s="233"/>
      <c r="AZ206" s="234"/>
      <c r="BA206" s="64"/>
    </row>
    <row r="207" spans="1:55" s="91" customFormat="1" ht="24" customHeight="1">
      <c r="A207" s="67"/>
      <c r="B207" s="67"/>
      <c r="C207" s="67"/>
      <c r="D207" s="84"/>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67"/>
      <c r="AD207" s="67"/>
      <c r="AE207" s="67"/>
      <c r="AF207" s="67"/>
      <c r="AG207" s="67"/>
      <c r="AH207" s="67"/>
      <c r="AI207" s="87"/>
      <c r="AJ207" s="64"/>
      <c r="AK207" s="64"/>
      <c r="AL207" s="64"/>
      <c r="AM207" s="64"/>
      <c r="AN207" s="64"/>
      <c r="AO207" s="64"/>
      <c r="AP207" s="64"/>
      <c r="AQ207" s="64"/>
      <c r="AR207" s="64"/>
      <c r="AS207" s="64"/>
      <c r="AT207" s="232"/>
      <c r="AU207" s="64"/>
      <c r="AV207" s="64"/>
      <c r="AW207" s="64"/>
      <c r="AX207" s="64"/>
      <c r="AY207" s="233"/>
      <c r="AZ207" s="234"/>
      <c r="BA207" s="64"/>
      <c r="BC207" s="67"/>
    </row>
    <row r="208" spans="1:55" s="91" customFormat="1" ht="24" customHeight="1">
      <c r="A208" s="67"/>
      <c r="B208" s="67"/>
      <c r="C208" s="67"/>
      <c r="D208" s="84"/>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67"/>
      <c r="AD208" s="67"/>
      <c r="AE208" s="67"/>
      <c r="AF208" s="67"/>
      <c r="AG208" s="67"/>
      <c r="AH208" s="67"/>
      <c r="AI208" s="87"/>
      <c r="AJ208" s="64"/>
      <c r="AK208" s="64"/>
      <c r="AL208" s="64"/>
      <c r="AM208" s="64"/>
      <c r="AN208" s="64"/>
      <c r="AO208" s="64"/>
      <c r="AP208" s="64"/>
      <c r="AQ208" s="64"/>
      <c r="AR208" s="64"/>
      <c r="AS208" s="64"/>
      <c r="AT208" s="232"/>
      <c r="AU208" s="64"/>
      <c r="AV208" s="64"/>
      <c r="AW208" s="64"/>
      <c r="AX208" s="64"/>
      <c r="AY208" s="233"/>
      <c r="AZ208" s="234"/>
      <c r="BA208" s="64"/>
      <c r="BC208" s="67"/>
    </row>
    <row r="209" spans="1:55" s="91" customFormat="1" ht="24" customHeight="1">
      <c r="A209" s="67"/>
      <c r="B209" s="67"/>
      <c r="C209" s="67"/>
      <c r="D209" s="84"/>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67"/>
      <c r="AD209" s="67"/>
      <c r="AE209" s="67"/>
      <c r="AF209" s="67"/>
      <c r="AG209" s="67"/>
      <c r="AH209" s="67"/>
      <c r="AI209" s="87"/>
      <c r="AJ209" s="64"/>
      <c r="AK209" s="64"/>
      <c r="AL209" s="64"/>
      <c r="AM209" s="64"/>
      <c r="AN209" s="64"/>
      <c r="AO209" s="64"/>
      <c r="AP209" s="64"/>
      <c r="AQ209" s="64"/>
      <c r="AR209" s="64"/>
      <c r="AS209" s="64"/>
      <c r="AT209" s="232"/>
      <c r="AU209" s="64"/>
      <c r="AV209" s="64"/>
      <c r="AW209" s="64"/>
      <c r="AX209" s="64"/>
      <c r="AY209" s="233"/>
      <c r="AZ209" s="234"/>
      <c r="BA209" s="64"/>
      <c r="BC209" s="67"/>
    </row>
    <row r="210" spans="1:55" s="91" customFormat="1" ht="24" customHeight="1">
      <c r="A210" s="67"/>
      <c r="B210" s="67"/>
      <c r="C210" s="67"/>
      <c r="D210" s="84"/>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67"/>
      <c r="AD210" s="67"/>
      <c r="AE210" s="67"/>
      <c r="AF210" s="67"/>
      <c r="AG210" s="67"/>
      <c r="AH210" s="67"/>
      <c r="AI210" s="87"/>
      <c r="AJ210" s="64"/>
      <c r="AK210" s="64"/>
      <c r="AL210" s="64"/>
      <c r="AM210" s="64"/>
      <c r="AN210" s="64"/>
      <c r="AO210" s="64"/>
      <c r="AP210" s="64"/>
      <c r="AQ210" s="64"/>
      <c r="AR210" s="64"/>
      <c r="AS210" s="64"/>
      <c r="AT210" s="232"/>
      <c r="AU210" s="64"/>
      <c r="AV210" s="64"/>
      <c r="AW210" s="64"/>
      <c r="AX210" s="64"/>
      <c r="AY210" s="233"/>
      <c r="AZ210" s="234"/>
      <c r="BA210" s="64"/>
      <c r="BC210" s="67"/>
    </row>
    <row r="211" spans="1:55" s="91" customFormat="1" ht="24" customHeight="1">
      <c r="A211" s="67"/>
      <c r="B211" s="67"/>
      <c r="C211" s="67"/>
      <c r="D211" s="84"/>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67"/>
      <c r="AD211" s="67"/>
      <c r="AE211" s="67"/>
      <c r="AF211" s="67"/>
      <c r="AG211" s="67"/>
      <c r="AH211" s="67"/>
      <c r="AI211" s="87"/>
      <c r="AJ211" s="64"/>
      <c r="AK211" s="64"/>
      <c r="AL211" s="64"/>
      <c r="AM211" s="64"/>
      <c r="AN211" s="64"/>
      <c r="AO211" s="64"/>
      <c r="AP211" s="64"/>
      <c r="AQ211" s="64"/>
      <c r="AR211" s="64"/>
      <c r="AS211" s="64"/>
      <c r="AT211" s="232"/>
      <c r="AU211" s="64"/>
      <c r="AV211" s="64"/>
      <c r="AW211" s="64"/>
      <c r="AX211" s="64"/>
      <c r="AY211" s="233"/>
      <c r="AZ211" s="234"/>
      <c r="BA211" s="64"/>
      <c r="BC211" s="67"/>
    </row>
    <row r="212" spans="1:55" s="91" customFormat="1" ht="24" customHeight="1">
      <c r="A212" s="67"/>
      <c r="B212" s="67"/>
      <c r="C212" s="67"/>
      <c r="D212" s="84"/>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67"/>
      <c r="AD212" s="67"/>
      <c r="AE212" s="67"/>
      <c r="AF212" s="67"/>
      <c r="AG212" s="67"/>
      <c r="AH212" s="67"/>
      <c r="AI212" s="87"/>
      <c r="AJ212" s="64"/>
      <c r="AK212" s="64"/>
      <c r="AL212" s="64"/>
      <c r="AM212" s="64"/>
      <c r="AN212" s="64"/>
      <c r="AO212" s="64"/>
      <c r="AP212" s="64"/>
      <c r="AQ212" s="64"/>
      <c r="AR212" s="64"/>
      <c r="AS212" s="64"/>
      <c r="AT212" s="232"/>
      <c r="AU212" s="64"/>
      <c r="AV212" s="64"/>
      <c r="AW212" s="64"/>
      <c r="AX212" s="64"/>
      <c r="AY212" s="233"/>
      <c r="AZ212" s="234"/>
      <c r="BA212" s="64"/>
      <c r="BC212" s="67"/>
    </row>
    <row r="213" spans="1:55" s="91" customFormat="1" ht="24" customHeight="1">
      <c r="A213" s="67"/>
      <c r="B213" s="67"/>
      <c r="C213" s="67"/>
      <c r="D213" s="84"/>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67"/>
      <c r="AD213" s="67"/>
      <c r="AE213" s="67"/>
      <c r="AF213" s="67"/>
      <c r="AG213" s="67"/>
      <c r="AH213" s="67"/>
      <c r="AI213" s="87"/>
      <c r="AJ213" s="64"/>
      <c r="AK213" s="64"/>
      <c r="AL213" s="64"/>
      <c r="AM213" s="64"/>
      <c r="AN213" s="64"/>
      <c r="AO213" s="64"/>
      <c r="AP213" s="64"/>
      <c r="AQ213" s="64"/>
      <c r="AR213" s="64"/>
      <c r="AS213" s="64"/>
      <c r="AT213" s="232"/>
      <c r="AU213" s="64"/>
      <c r="AV213" s="64"/>
      <c r="AW213" s="64"/>
      <c r="AX213" s="64"/>
      <c r="AY213" s="233"/>
      <c r="AZ213" s="234"/>
      <c r="BA213" s="64"/>
      <c r="BC213" s="67"/>
    </row>
    <row r="214" spans="1:55" s="91" customFormat="1" ht="24" customHeight="1">
      <c r="A214" s="67"/>
      <c r="B214" s="67"/>
      <c r="C214" s="67"/>
      <c r="D214" s="84"/>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67"/>
      <c r="AD214" s="67"/>
      <c r="AE214" s="67"/>
      <c r="AF214" s="67"/>
      <c r="AG214" s="67"/>
      <c r="AH214" s="67"/>
      <c r="AI214" s="87"/>
      <c r="AJ214" s="64"/>
      <c r="AK214" s="64"/>
      <c r="AL214" s="64"/>
      <c r="AM214" s="64"/>
      <c r="AN214" s="64"/>
      <c r="AO214" s="64"/>
      <c r="AP214" s="64"/>
      <c r="AQ214" s="64"/>
      <c r="AR214" s="64"/>
      <c r="AS214" s="64"/>
      <c r="AT214" s="232"/>
      <c r="AU214" s="64"/>
      <c r="AV214" s="64"/>
      <c r="AW214" s="64"/>
      <c r="AX214" s="64"/>
      <c r="AY214" s="233"/>
      <c r="AZ214" s="234"/>
      <c r="BA214" s="64"/>
      <c r="BC214" s="67"/>
    </row>
    <row r="215" spans="1:55" s="91" customFormat="1" ht="24" customHeight="1">
      <c r="A215" s="67"/>
      <c r="B215" s="67"/>
      <c r="C215" s="67"/>
      <c r="D215" s="84"/>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67"/>
      <c r="AD215" s="67"/>
      <c r="AE215" s="67"/>
      <c r="AF215" s="67"/>
      <c r="AG215" s="67"/>
      <c r="AH215" s="67"/>
      <c r="AI215" s="87"/>
      <c r="AJ215" s="64"/>
      <c r="AK215" s="64"/>
      <c r="AL215" s="64"/>
      <c r="AM215" s="64"/>
      <c r="AN215" s="64"/>
      <c r="AO215" s="64"/>
      <c r="AP215" s="64"/>
      <c r="AQ215" s="64"/>
      <c r="AR215" s="64"/>
      <c r="AS215" s="64"/>
      <c r="AT215" s="232"/>
      <c r="AU215" s="64"/>
      <c r="AV215" s="64"/>
      <c r="AW215" s="64"/>
      <c r="AX215" s="64"/>
      <c r="AY215" s="233"/>
      <c r="AZ215" s="234"/>
      <c r="BA215" s="64"/>
      <c r="BC215" s="67"/>
    </row>
    <row r="216" spans="1:55" s="91" customFormat="1" ht="24" customHeight="1">
      <c r="A216" s="67"/>
      <c r="B216" s="67"/>
      <c r="C216" s="67"/>
      <c r="D216" s="84"/>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67"/>
      <c r="AD216" s="67"/>
      <c r="AE216" s="67"/>
      <c r="AF216" s="67"/>
      <c r="AG216" s="67"/>
      <c r="AH216" s="67"/>
      <c r="AI216" s="87"/>
      <c r="AJ216" s="64"/>
      <c r="AK216" s="64"/>
      <c r="AL216" s="64"/>
      <c r="AM216" s="64"/>
      <c r="AN216" s="64"/>
      <c r="AO216" s="64"/>
      <c r="AP216" s="64"/>
      <c r="AQ216" s="64"/>
      <c r="AR216" s="64"/>
      <c r="AS216" s="64"/>
      <c r="AT216" s="232"/>
      <c r="AU216" s="64"/>
      <c r="AV216" s="64"/>
      <c r="AW216" s="64"/>
      <c r="AX216" s="64"/>
      <c r="AY216" s="233"/>
      <c r="AZ216" s="234"/>
      <c r="BA216" s="64"/>
      <c r="BC216" s="67"/>
    </row>
    <row r="217" spans="1:55" s="91" customFormat="1" ht="24" customHeight="1">
      <c r="A217" s="67"/>
      <c r="B217" s="67"/>
      <c r="C217" s="67"/>
      <c r="D217" s="84"/>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67"/>
      <c r="AD217" s="67"/>
      <c r="AE217" s="67"/>
      <c r="AF217" s="67"/>
      <c r="AG217" s="67"/>
      <c r="AH217" s="67"/>
      <c r="AI217" s="87"/>
      <c r="AJ217" s="64"/>
      <c r="AK217" s="64"/>
      <c r="AL217" s="64"/>
      <c r="AM217" s="64"/>
      <c r="AN217" s="64"/>
      <c r="AO217" s="64"/>
      <c r="AP217" s="64"/>
      <c r="AQ217" s="64"/>
      <c r="AR217" s="64"/>
      <c r="AS217" s="64"/>
      <c r="AT217" s="232"/>
      <c r="AU217" s="64"/>
      <c r="AV217" s="64"/>
      <c r="AW217" s="64"/>
      <c r="AX217" s="64"/>
      <c r="AY217" s="233"/>
      <c r="AZ217" s="234"/>
      <c r="BA217" s="64"/>
      <c r="BC217" s="67"/>
    </row>
    <row r="218" spans="1:55" s="91" customFormat="1" ht="24" customHeight="1">
      <c r="A218" s="67"/>
      <c r="B218" s="67"/>
      <c r="C218" s="67"/>
      <c r="D218" s="84"/>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67"/>
      <c r="AD218" s="67"/>
      <c r="AE218" s="67"/>
      <c r="AF218" s="67"/>
      <c r="AG218" s="67"/>
      <c r="AH218" s="67"/>
      <c r="AI218" s="87"/>
      <c r="AJ218" s="64"/>
      <c r="AK218" s="64"/>
      <c r="AL218" s="64"/>
      <c r="AM218" s="64"/>
      <c r="AN218" s="64"/>
      <c r="AO218" s="64"/>
      <c r="AP218" s="64"/>
      <c r="AQ218" s="64"/>
      <c r="AR218" s="64"/>
      <c r="AS218" s="64"/>
      <c r="AT218" s="232"/>
      <c r="AU218" s="64"/>
      <c r="AV218" s="64"/>
      <c r="AW218" s="64"/>
      <c r="AX218" s="64"/>
      <c r="AY218" s="233"/>
      <c r="AZ218" s="234"/>
      <c r="BA218" s="64"/>
      <c r="BC218" s="67"/>
    </row>
    <row r="219" spans="1:55" s="91" customFormat="1" ht="24" customHeight="1">
      <c r="A219" s="67"/>
      <c r="B219" s="67"/>
      <c r="C219" s="67"/>
      <c r="D219" s="84"/>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67"/>
      <c r="AD219" s="67"/>
      <c r="AE219" s="67"/>
      <c r="AF219" s="67"/>
      <c r="AG219" s="67"/>
      <c r="AH219" s="67"/>
      <c r="AI219" s="87"/>
      <c r="AJ219" s="64"/>
      <c r="AK219" s="64"/>
      <c r="AL219" s="64"/>
      <c r="AM219" s="64"/>
      <c r="AN219" s="64"/>
      <c r="AO219" s="64"/>
      <c r="AP219" s="64"/>
      <c r="AQ219" s="64"/>
      <c r="AR219" s="64"/>
      <c r="AS219" s="64"/>
      <c r="AT219" s="232"/>
      <c r="AU219" s="64"/>
      <c r="AV219" s="64"/>
      <c r="AW219" s="64"/>
      <c r="AX219" s="64"/>
      <c r="AY219" s="233"/>
      <c r="AZ219" s="234"/>
      <c r="BA219" s="64"/>
      <c r="BC219" s="67"/>
    </row>
    <row r="220" spans="1:55" s="91" customFormat="1" ht="24" customHeight="1">
      <c r="A220" s="67"/>
      <c r="B220" s="67"/>
      <c r="C220" s="67"/>
      <c r="D220" s="84"/>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67"/>
      <c r="AD220" s="67"/>
      <c r="AE220" s="67"/>
      <c r="AF220" s="67"/>
      <c r="AG220" s="67"/>
      <c r="AH220" s="67"/>
      <c r="AI220" s="87"/>
      <c r="AJ220" s="48"/>
      <c r="AK220" s="48"/>
      <c r="AL220" s="48"/>
      <c r="AM220" s="48"/>
      <c r="AN220" s="48"/>
      <c r="AO220" s="48"/>
      <c r="AP220" s="48"/>
      <c r="AQ220" s="48"/>
      <c r="AR220" s="48"/>
      <c r="AS220" s="48"/>
      <c r="AT220" s="88"/>
      <c r="AU220" s="48"/>
      <c r="AV220" s="48"/>
      <c r="AW220" s="48"/>
      <c r="AX220" s="48"/>
      <c r="AY220" s="89"/>
      <c r="AZ220" s="90"/>
      <c r="BA220" s="48"/>
      <c r="BC220" s="67"/>
    </row>
    <row r="221" spans="1:55" s="91" customFormat="1" ht="24" customHeight="1">
      <c r="A221" s="67"/>
      <c r="B221" s="67"/>
      <c r="C221" s="67"/>
      <c r="D221" s="84"/>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67"/>
      <c r="AD221" s="67"/>
      <c r="AE221" s="67"/>
      <c r="AF221" s="67"/>
      <c r="AG221" s="67"/>
      <c r="AH221" s="67"/>
      <c r="AI221" s="87"/>
      <c r="AJ221" s="48"/>
      <c r="AK221" s="48"/>
      <c r="AL221" s="48"/>
      <c r="AM221" s="48"/>
      <c r="AN221" s="48"/>
      <c r="AO221" s="48"/>
      <c r="AP221" s="48"/>
      <c r="AQ221" s="48"/>
      <c r="AR221" s="48"/>
      <c r="AS221" s="48"/>
      <c r="AT221" s="88"/>
      <c r="AU221" s="48"/>
      <c r="AV221" s="48"/>
      <c r="AW221" s="48"/>
      <c r="AX221" s="48"/>
      <c r="AY221" s="89"/>
      <c r="AZ221" s="90"/>
      <c r="BA221" s="48"/>
      <c r="BC221" s="67"/>
    </row>
    <row r="222" spans="1:55" s="91" customFormat="1" ht="24" customHeight="1">
      <c r="A222" s="67"/>
      <c r="B222" s="67"/>
      <c r="C222" s="67"/>
      <c r="D222" s="84"/>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67"/>
      <c r="AD222" s="67"/>
      <c r="AE222" s="67"/>
      <c r="AF222" s="67"/>
      <c r="AG222" s="67"/>
      <c r="AH222" s="67"/>
      <c r="AI222" s="87"/>
      <c r="AJ222" s="67"/>
      <c r="AK222" s="67"/>
      <c r="AL222" s="67"/>
      <c r="AM222" s="67"/>
      <c r="AN222" s="67"/>
      <c r="AO222" s="67"/>
      <c r="AP222" s="67"/>
      <c r="AQ222" s="67"/>
      <c r="AR222" s="67"/>
      <c r="AS222" s="67"/>
      <c r="AT222" s="87"/>
      <c r="AU222" s="67"/>
      <c r="AV222" s="67"/>
      <c r="AW222" s="67"/>
      <c r="AX222" s="67"/>
      <c r="AY222" s="236"/>
      <c r="AZ222" s="237"/>
      <c r="BA222" s="67"/>
      <c r="BC222" s="67"/>
    </row>
    <row r="223" spans="1:55" s="91" customFormat="1" ht="24" customHeight="1">
      <c r="A223" s="67"/>
      <c r="B223" s="67"/>
      <c r="C223" s="67"/>
      <c r="D223" s="84"/>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67"/>
      <c r="AD223" s="67"/>
      <c r="AE223" s="67"/>
      <c r="AF223" s="67"/>
      <c r="AG223" s="67"/>
      <c r="AH223" s="67"/>
      <c r="AI223" s="87"/>
      <c r="AJ223" s="67"/>
      <c r="AK223" s="67"/>
      <c r="AL223" s="67"/>
      <c r="AM223" s="67"/>
      <c r="AN223" s="67"/>
      <c r="AO223" s="67"/>
      <c r="AP223" s="67"/>
      <c r="AQ223" s="67"/>
      <c r="AR223" s="67"/>
      <c r="AS223" s="67"/>
      <c r="AT223" s="87"/>
      <c r="AU223" s="67"/>
      <c r="AV223" s="67"/>
      <c r="AW223" s="67"/>
      <c r="AX223" s="67"/>
      <c r="AY223" s="236"/>
      <c r="AZ223" s="237"/>
      <c r="BA223" s="67"/>
      <c r="BC223" s="67"/>
    </row>
    <row r="224" spans="1:55" s="91" customFormat="1" ht="24" customHeight="1">
      <c r="A224" s="67"/>
      <c r="B224" s="67"/>
      <c r="C224" s="67"/>
      <c r="D224" s="84"/>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67"/>
      <c r="AD224" s="67"/>
      <c r="AE224" s="67"/>
      <c r="AF224" s="67"/>
      <c r="AG224" s="67"/>
      <c r="AH224" s="67"/>
      <c r="AI224" s="87"/>
      <c r="AJ224" s="67"/>
      <c r="AK224" s="67"/>
      <c r="AL224" s="67"/>
      <c r="AM224" s="67"/>
      <c r="AN224" s="67"/>
      <c r="AO224" s="67"/>
      <c r="AP224" s="67"/>
      <c r="AQ224" s="67"/>
      <c r="AR224" s="67"/>
      <c r="AS224" s="67"/>
      <c r="AT224" s="87"/>
      <c r="AU224" s="67"/>
      <c r="AV224" s="67"/>
      <c r="AW224" s="67"/>
      <c r="AX224" s="67"/>
      <c r="AY224" s="236"/>
      <c r="AZ224" s="237"/>
      <c r="BA224" s="67"/>
      <c r="BC224" s="67"/>
    </row>
    <row r="225" spans="1:55" s="91" customFormat="1" ht="24" customHeight="1">
      <c r="A225" s="67"/>
      <c r="B225" s="67"/>
      <c r="C225" s="67"/>
      <c r="D225" s="84"/>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67"/>
      <c r="AD225" s="67"/>
      <c r="AE225" s="67"/>
      <c r="AF225" s="67"/>
      <c r="AG225" s="67"/>
      <c r="AH225" s="67"/>
      <c r="AI225" s="87"/>
      <c r="AJ225" s="67"/>
      <c r="AK225" s="67"/>
      <c r="AL225" s="67"/>
      <c r="AM225" s="67"/>
      <c r="AN225" s="67"/>
      <c r="AO225" s="67"/>
      <c r="AP225" s="67"/>
      <c r="AQ225" s="67"/>
      <c r="AR225" s="67"/>
      <c r="AS225" s="67"/>
      <c r="AT225" s="87"/>
      <c r="AU225" s="67"/>
      <c r="AV225" s="67"/>
      <c r="AW225" s="67"/>
      <c r="AX225" s="67"/>
      <c r="AY225" s="236"/>
      <c r="AZ225" s="237"/>
      <c r="BA225" s="67"/>
      <c r="BC225" s="67"/>
    </row>
    <row r="226" spans="1:55" s="91" customFormat="1" ht="24" customHeight="1">
      <c r="A226" s="67"/>
      <c r="B226" s="67"/>
      <c r="C226" s="67"/>
      <c r="D226" s="84"/>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67"/>
      <c r="AD226" s="67"/>
      <c r="AE226" s="67"/>
      <c r="AF226" s="67"/>
      <c r="AG226" s="67"/>
      <c r="AH226" s="67"/>
      <c r="AI226" s="87"/>
      <c r="AJ226" s="67"/>
      <c r="AK226" s="67"/>
      <c r="AL226" s="67"/>
      <c r="AM226" s="67"/>
      <c r="AN226" s="67"/>
      <c r="AO226" s="67"/>
      <c r="AP226" s="67"/>
      <c r="AQ226" s="67"/>
      <c r="AR226" s="67"/>
      <c r="AS226" s="67"/>
      <c r="AT226" s="87"/>
      <c r="AU226" s="67"/>
      <c r="AV226" s="67"/>
      <c r="AW226" s="67"/>
      <c r="AX226" s="67"/>
      <c r="AY226" s="236"/>
      <c r="AZ226" s="237"/>
      <c r="BA226" s="67"/>
      <c r="BC226" s="67"/>
    </row>
    <row r="227" spans="1:55" s="91" customFormat="1" ht="24" customHeight="1">
      <c r="A227" s="67"/>
      <c r="B227" s="67"/>
      <c r="C227" s="67"/>
      <c r="D227" s="84"/>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67"/>
      <c r="AD227" s="67"/>
      <c r="AE227" s="67"/>
      <c r="AF227" s="67"/>
      <c r="AG227" s="67"/>
      <c r="AH227" s="67"/>
      <c r="AI227" s="87"/>
      <c r="AJ227" s="67"/>
      <c r="AK227" s="67"/>
      <c r="AL227" s="67"/>
      <c r="AM227" s="67"/>
      <c r="AN227" s="67"/>
      <c r="AO227" s="67"/>
      <c r="AP227" s="67"/>
      <c r="AQ227" s="67"/>
      <c r="AR227" s="67"/>
      <c r="AS227" s="67"/>
      <c r="AT227" s="87"/>
      <c r="AU227" s="67"/>
      <c r="AV227" s="67"/>
      <c r="AW227" s="67"/>
      <c r="AX227" s="67"/>
      <c r="AY227" s="236"/>
      <c r="AZ227" s="237"/>
      <c r="BA227" s="67"/>
      <c r="BC227" s="67"/>
    </row>
    <row r="228" spans="1:55" s="91" customFormat="1" ht="24" customHeight="1">
      <c r="A228" s="67"/>
      <c r="B228" s="67"/>
      <c r="C228" s="67"/>
      <c r="D228" s="84"/>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67"/>
      <c r="AD228" s="67"/>
      <c r="AE228" s="67"/>
      <c r="AF228" s="67"/>
      <c r="AG228" s="67"/>
      <c r="AH228" s="67"/>
      <c r="AI228" s="87"/>
      <c r="AJ228" s="67"/>
      <c r="AK228" s="67"/>
      <c r="AL228" s="67"/>
      <c r="AM228" s="67"/>
      <c r="AN228" s="67"/>
      <c r="AO228" s="67"/>
      <c r="AP228" s="67"/>
      <c r="AQ228" s="67"/>
      <c r="AR228" s="67"/>
      <c r="AS228" s="67"/>
      <c r="AT228" s="87"/>
      <c r="AU228" s="67"/>
      <c r="AV228" s="67"/>
      <c r="AW228" s="67"/>
      <c r="AX228" s="67"/>
      <c r="AY228" s="236"/>
      <c r="AZ228" s="237"/>
      <c r="BA228" s="67"/>
      <c r="BC228" s="67"/>
    </row>
    <row r="229" spans="1:55" s="91" customFormat="1" ht="24" customHeight="1">
      <c r="A229" s="67"/>
      <c r="B229" s="67"/>
      <c r="C229" s="67"/>
      <c r="D229" s="84"/>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67"/>
      <c r="AD229" s="67"/>
      <c r="AE229" s="67"/>
      <c r="AF229" s="67"/>
      <c r="AG229" s="67"/>
      <c r="AH229" s="67"/>
      <c r="AI229" s="87"/>
      <c r="AJ229" s="67"/>
      <c r="AK229" s="67"/>
      <c r="AL229" s="67"/>
      <c r="AM229" s="67"/>
      <c r="AN229" s="67"/>
      <c r="AO229" s="67"/>
      <c r="AP229" s="67"/>
      <c r="AQ229" s="67"/>
      <c r="AR229" s="67"/>
      <c r="AS229" s="67"/>
      <c r="AT229" s="87"/>
      <c r="AU229" s="67"/>
      <c r="AV229" s="67"/>
      <c r="AW229" s="67"/>
      <c r="AX229" s="67"/>
      <c r="AY229" s="236"/>
      <c r="AZ229" s="237"/>
      <c r="BA229" s="67"/>
      <c r="BC229" s="67"/>
    </row>
    <row r="230" spans="1:55" s="91" customFormat="1" ht="24" customHeight="1">
      <c r="A230" s="67"/>
      <c r="B230" s="67"/>
      <c r="C230" s="67"/>
      <c r="D230" s="84"/>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67"/>
      <c r="AD230" s="67"/>
      <c r="AE230" s="67"/>
      <c r="AF230" s="67"/>
      <c r="AG230" s="67"/>
      <c r="AH230" s="67"/>
      <c r="AI230" s="87"/>
      <c r="AJ230" s="67"/>
      <c r="AK230" s="67"/>
      <c r="AL230" s="67"/>
      <c r="AM230" s="67"/>
      <c r="AN230" s="67"/>
      <c r="AO230" s="67"/>
      <c r="AP230" s="67"/>
      <c r="AQ230" s="67"/>
      <c r="AR230" s="67"/>
      <c r="AS230" s="67"/>
      <c r="AT230" s="87"/>
      <c r="AU230" s="67"/>
      <c r="AV230" s="67"/>
      <c r="AW230" s="67"/>
      <c r="AX230" s="67"/>
      <c r="AY230" s="236"/>
      <c r="AZ230" s="237"/>
      <c r="BA230" s="67"/>
      <c r="BC230" s="67"/>
    </row>
    <row r="231" spans="1:55" s="91" customFormat="1" ht="24" customHeight="1">
      <c r="A231" s="67"/>
      <c r="B231" s="67"/>
      <c r="C231" s="67"/>
      <c r="D231" s="84"/>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67"/>
      <c r="AD231" s="67"/>
      <c r="AE231" s="67"/>
      <c r="AF231" s="67"/>
      <c r="AG231" s="67"/>
      <c r="AH231" s="67"/>
      <c r="AI231" s="87"/>
      <c r="AJ231" s="67"/>
      <c r="AK231" s="67"/>
      <c r="AL231" s="67"/>
      <c r="AM231" s="67"/>
      <c r="AN231" s="67"/>
      <c r="AO231" s="67"/>
      <c r="AP231" s="67"/>
      <c r="AQ231" s="67"/>
      <c r="AR231" s="67"/>
      <c r="AS231" s="67"/>
      <c r="AT231" s="87"/>
      <c r="AU231" s="67"/>
      <c r="AV231" s="67"/>
      <c r="AW231" s="67"/>
      <c r="AX231" s="67"/>
      <c r="AY231" s="236"/>
      <c r="AZ231" s="237"/>
      <c r="BA231" s="67"/>
      <c r="BC231" s="67"/>
    </row>
    <row r="232" spans="1:55" s="91" customFormat="1" ht="24" customHeight="1">
      <c r="A232" s="67"/>
      <c r="B232" s="67"/>
      <c r="C232" s="67"/>
      <c r="D232" s="84"/>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67"/>
      <c r="AD232" s="67"/>
      <c r="AE232" s="67"/>
      <c r="AF232" s="67"/>
      <c r="AG232" s="67"/>
      <c r="AH232" s="67"/>
      <c r="AI232" s="87"/>
      <c r="AJ232" s="67"/>
      <c r="AK232" s="67"/>
      <c r="AL232" s="67"/>
      <c r="AM232" s="67"/>
      <c r="AN232" s="67"/>
      <c r="AO232" s="67"/>
      <c r="AP232" s="67"/>
      <c r="AQ232" s="67"/>
      <c r="AR232" s="67"/>
      <c r="AS232" s="67"/>
      <c r="AT232" s="87"/>
      <c r="AU232" s="67"/>
      <c r="AV232" s="67"/>
      <c r="AW232" s="67"/>
      <c r="AX232" s="67"/>
      <c r="AY232" s="236"/>
      <c r="AZ232" s="237"/>
      <c r="BA232" s="67"/>
      <c r="BC232" s="67"/>
    </row>
    <row r="233" spans="1:55" s="91" customFormat="1" ht="24" customHeight="1">
      <c r="A233" s="67"/>
      <c r="B233" s="67"/>
      <c r="C233" s="67"/>
      <c r="D233" s="84"/>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67"/>
      <c r="AD233" s="67"/>
      <c r="AE233" s="67"/>
      <c r="AF233" s="67"/>
      <c r="AG233" s="67"/>
      <c r="AH233" s="67"/>
      <c r="AI233" s="87"/>
      <c r="AJ233" s="67"/>
      <c r="AK233" s="67"/>
      <c r="AL233" s="67"/>
      <c r="AM233" s="67"/>
      <c r="AN233" s="67"/>
      <c r="AO233" s="67"/>
      <c r="AP233" s="67"/>
      <c r="AQ233" s="67"/>
      <c r="AR233" s="67"/>
      <c r="AS233" s="67"/>
      <c r="AT233" s="87"/>
      <c r="AU233" s="67"/>
      <c r="AV233" s="67"/>
      <c r="AW233" s="67"/>
      <c r="AX233" s="67"/>
      <c r="AY233" s="236"/>
      <c r="AZ233" s="237"/>
      <c r="BA233" s="67"/>
      <c r="BC233" s="67"/>
    </row>
    <row r="234" spans="1:55" s="91" customFormat="1" ht="24" customHeight="1">
      <c r="A234" s="67"/>
      <c r="B234" s="67"/>
      <c r="C234" s="67"/>
      <c r="D234" s="84"/>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67"/>
      <c r="AD234" s="67"/>
      <c r="AE234" s="67"/>
      <c r="AF234" s="67"/>
      <c r="AG234" s="67"/>
      <c r="AH234" s="67"/>
      <c r="AI234" s="87"/>
      <c r="AJ234" s="67"/>
      <c r="AK234" s="67"/>
      <c r="AL234" s="67"/>
      <c r="AM234" s="67"/>
      <c r="AN234" s="67"/>
      <c r="AO234" s="67"/>
      <c r="AP234" s="67"/>
      <c r="AQ234" s="67"/>
      <c r="AR234" s="67"/>
      <c r="AS234" s="67"/>
      <c r="AT234" s="87"/>
      <c r="AU234" s="67"/>
      <c r="AV234" s="67"/>
      <c r="AW234" s="67"/>
      <c r="AX234" s="67"/>
      <c r="AY234" s="236"/>
      <c r="AZ234" s="237"/>
      <c r="BA234" s="67"/>
      <c r="BC234" s="67"/>
    </row>
    <row r="235" spans="1:55" s="91" customFormat="1" ht="24" customHeight="1">
      <c r="A235" s="67"/>
      <c r="B235" s="67"/>
      <c r="C235" s="67"/>
      <c r="D235" s="84"/>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67"/>
      <c r="AD235" s="67"/>
      <c r="AE235" s="67"/>
      <c r="AF235" s="67"/>
      <c r="AG235" s="67"/>
      <c r="AH235" s="67"/>
      <c r="AI235" s="87"/>
      <c r="AJ235" s="67"/>
      <c r="AK235" s="67"/>
      <c r="AL235" s="67"/>
      <c r="AM235" s="67"/>
      <c r="AN235" s="67"/>
      <c r="AO235" s="67"/>
      <c r="AP235" s="67"/>
      <c r="AQ235" s="67"/>
      <c r="AR235" s="67"/>
      <c r="AS235" s="67"/>
      <c r="AT235" s="87"/>
      <c r="AU235" s="67"/>
      <c r="AV235" s="67"/>
      <c r="AW235" s="67"/>
      <c r="AX235" s="67"/>
      <c r="AY235" s="236"/>
      <c r="AZ235" s="237"/>
      <c r="BA235" s="67"/>
      <c r="BC235" s="67"/>
    </row>
    <row r="236" spans="1:55" s="91" customFormat="1" ht="24" customHeight="1">
      <c r="A236" s="67"/>
      <c r="B236" s="67"/>
      <c r="C236" s="67"/>
      <c r="D236" s="84"/>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67"/>
      <c r="AD236" s="67"/>
      <c r="AE236" s="67"/>
      <c r="AF236" s="67"/>
      <c r="AG236" s="67"/>
      <c r="AH236" s="67"/>
      <c r="AI236" s="87"/>
      <c r="AJ236" s="67"/>
      <c r="AK236" s="67"/>
      <c r="AL236" s="67"/>
      <c r="AM236" s="67"/>
      <c r="AN236" s="67"/>
      <c r="AO236" s="67"/>
      <c r="AP236" s="67"/>
      <c r="AQ236" s="67"/>
      <c r="AR236" s="67"/>
      <c r="AS236" s="67"/>
      <c r="AT236" s="87"/>
      <c r="AU236" s="67"/>
      <c r="AV236" s="67"/>
      <c r="AW236" s="67"/>
      <c r="AX236" s="67"/>
      <c r="AY236" s="236"/>
      <c r="AZ236" s="237"/>
      <c r="BA236" s="67"/>
      <c r="BC236" s="67"/>
    </row>
    <row r="237" spans="1:55" s="91" customFormat="1" ht="24" customHeight="1">
      <c r="A237" s="67"/>
      <c r="B237" s="67"/>
      <c r="C237" s="67"/>
      <c r="D237" s="84"/>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67"/>
      <c r="AD237" s="67"/>
      <c r="AE237" s="67"/>
      <c r="AF237" s="67"/>
      <c r="AG237" s="67"/>
      <c r="AH237" s="67"/>
      <c r="AI237" s="87"/>
      <c r="AJ237" s="67"/>
      <c r="AK237" s="67"/>
      <c r="AL237" s="67"/>
      <c r="AM237" s="67"/>
      <c r="AN237" s="67"/>
      <c r="AO237" s="67"/>
      <c r="AP237" s="67"/>
      <c r="AQ237" s="67"/>
      <c r="AR237" s="67"/>
      <c r="AS237" s="67"/>
      <c r="AT237" s="87"/>
      <c r="AU237" s="67"/>
      <c r="AV237" s="67"/>
      <c r="AW237" s="67"/>
      <c r="AX237" s="67"/>
      <c r="AY237" s="236"/>
      <c r="AZ237" s="237"/>
      <c r="BA237" s="67"/>
      <c r="BC237" s="67"/>
    </row>
    <row r="238" spans="1:55" s="91" customFormat="1" ht="24" customHeight="1">
      <c r="A238" s="67"/>
      <c r="B238" s="67"/>
      <c r="C238" s="67"/>
      <c r="D238" s="84"/>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67"/>
      <c r="AD238" s="67"/>
      <c r="AE238" s="67"/>
      <c r="AF238" s="67"/>
      <c r="AG238" s="67"/>
      <c r="AH238" s="67"/>
      <c r="AI238" s="87"/>
      <c r="AJ238" s="67"/>
      <c r="AK238" s="67"/>
      <c r="AL238" s="67"/>
      <c r="AM238" s="67"/>
      <c r="AN238" s="67"/>
      <c r="AO238" s="67"/>
      <c r="AP238" s="67"/>
      <c r="AQ238" s="67"/>
      <c r="AR238" s="67"/>
      <c r="AS238" s="67"/>
      <c r="AT238" s="87"/>
      <c r="AU238" s="67"/>
      <c r="AV238" s="67"/>
      <c r="AW238" s="67"/>
      <c r="AX238" s="67"/>
      <c r="AY238" s="236"/>
      <c r="AZ238" s="237"/>
      <c r="BA238" s="67"/>
      <c r="BC238" s="67"/>
    </row>
    <row r="239" spans="1:55" s="91" customFormat="1" ht="24" customHeight="1">
      <c r="A239" s="67"/>
      <c r="B239" s="67"/>
      <c r="C239" s="67"/>
      <c r="D239" s="84"/>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67"/>
      <c r="AD239" s="67"/>
      <c r="AE239" s="67"/>
      <c r="AF239" s="67"/>
      <c r="AG239" s="67"/>
      <c r="AH239" s="67"/>
      <c r="AI239" s="87"/>
      <c r="AJ239" s="67"/>
      <c r="AK239" s="67"/>
      <c r="AL239" s="67"/>
      <c r="AM239" s="67"/>
      <c r="AN239" s="67"/>
      <c r="AO239" s="67"/>
      <c r="AP239" s="67"/>
      <c r="AQ239" s="67"/>
      <c r="AR239" s="67"/>
      <c r="AS239" s="67"/>
      <c r="AT239" s="87"/>
      <c r="AU239" s="67"/>
      <c r="AV239" s="67"/>
      <c r="AW239" s="67"/>
      <c r="AX239" s="67"/>
      <c r="AY239" s="236"/>
      <c r="AZ239" s="237"/>
      <c r="BA239" s="67"/>
      <c r="BC239" s="67"/>
    </row>
    <row r="240" spans="1:55" s="91" customFormat="1" ht="24" customHeight="1">
      <c r="A240" s="67"/>
      <c r="B240" s="67"/>
      <c r="C240" s="67"/>
      <c r="D240" s="84"/>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67"/>
      <c r="AD240" s="67"/>
      <c r="AE240" s="67"/>
      <c r="AF240" s="67"/>
      <c r="AG240" s="67"/>
      <c r="AH240" s="67"/>
      <c r="AI240" s="87"/>
      <c r="AJ240" s="67"/>
      <c r="AK240" s="67"/>
      <c r="AL240" s="67"/>
      <c r="AM240" s="67"/>
      <c r="AN240" s="67"/>
      <c r="AO240" s="67"/>
      <c r="AP240" s="67"/>
      <c r="AQ240" s="67"/>
      <c r="AR240" s="67"/>
      <c r="AS240" s="67"/>
      <c r="AT240" s="87"/>
      <c r="AU240" s="67"/>
      <c r="AV240" s="67"/>
      <c r="AW240" s="67"/>
      <c r="AX240" s="67"/>
      <c r="AY240" s="236"/>
      <c r="AZ240" s="237"/>
      <c r="BA240" s="67"/>
      <c r="BC240" s="67"/>
    </row>
    <row r="241" spans="1:55" s="91" customFormat="1" ht="24" customHeight="1">
      <c r="A241" s="67"/>
      <c r="B241" s="67"/>
      <c r="C241" s="67"/>
      <c r="D241" s="84"/>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67"/>
      <c r="AD241" s="67"/>
      <c r="AE241" s="67"/>
      <c r="AF241" s="67"/>
      <c r="AG241" s="67"/>
      <c r="AH241" s="67"/>
      <c r="AI241" s="87"/>
      <c r="AJ241" s="67"/>
      <c r="AK241" s="67"/>
      <c r="AL241" s="67"/>
      <c r="AM241" s="67"/>
      <c r="AN241" s="67"/>
      <c r="AO241" s="67"/>
      <c r="AP241" s="67"/>
      <c r="AQ241" s="67"/>
      <c r="AR241" s="67"/>
      <c r="AS241" s="67"/>
      <c r="AT241" s="87"/>
      <c r="AU241" s="67"/>
      <c r="AV241" s="67"/>
      <c r="AW241" s="67"/>
      <c r="AX241" s="67"/>
      <c r="AY241" s="236"/>
      <c r="AZ241" s="237"/>
      <c r="BA241" s="67"/>
      <c r="BC241" s="67"/>
    </row>
    <row r="242" spans="1:55" s="91" customFormat="1" ht="24" customHeight="1">
      <c r="A242" s="67"/>
      <c r="B242" s="67"/>
      <c r="C242" s="67"/>
      <c r="D242" s="84"/>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67"/>
      <c r="AD242" s="67"/>
      <c r="AE242" s="67"/>
      <c r="AF242" s="67"/>
      <c r="AG242" s="67"/>
      <c r="AH242" s="67"/>
      <c r="AI242" s="87"/>
      <c r="AJ242" s="67"/>
      <c r="AK242" s="67"/>
      <c r="AL242" s="67"/>
      <c r="AM242" s="67"/>
      <c r="AN242" s="67"/>
      <c r="AO242" s="67"/>
      <c r="AP242" s="67"/>
      <c r="AQ242" s="67"/>
      <c r="AR242" s="67"/>
      <c r="AS242" s="67"/>
      <c r="AT242" s="87"/>
      <c r="AU242" s="67"/>
      <c r="AV242" s="67"/>
      <c r="AW242" s="67"/>
      <c r="AX242" s="67"/>
      <c r="AY242" s="236"/>
      <c r="AZ242" s="237"/>
      <c r="BA242" s="67"/>
      <c r="BC242" s="67"/>
    </row>
    <row r="243" spans="1:55" s="91" customFormat="1" ht="24" customHeight="1">
      <c r="A243" s="67"/>
      <c r="B243" s="67"/>
      <c r="C243" s="67"/>
      <c r="D243" s="84"/>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67"/>
      <c r="AD243" s="67"/>
      <c r="AE243" s="67"/>
      <c r="AF243" s="67"/>
      <c r="AG243" s="67"/>
      <c r="AH243" s="67"/>
      <c r="AI243" s="87"/>
      <c r="AJ243" s="67"/>
      <c r="AK243" s="67"/>
      <c r="AL243" s="67"/>
      <c r="AM243" s="67"/>
      <c r="AN243" s="67"/>
      <c r="AO243" s="67"/>
      <c r="AP243" s="67"/>
      <c r="AQ243" s="67"/>
      <c r="AR243" s="67"/>
      <c r="AS243" s="67"/>
      <c r="AT243" s="87"/>
      <c r="AU243" s="67"/>
      <c r="AV243" s="67"/>
      <c r="AW243" s="67"/>
      <c r="AX243" s="67"/>
      <c r="AY243" s="236"/>
      <c r="AZ243" s="237"/>
      <c r="BA243" s="67"/>
      <c r="BC243" s="67"/>
    </row>
    <row r="244" spans="1:55" s="91" customFormat="1" ht="24" customHeight="1">
      <c r="A244" s="67"/>
      <c r="B244" s="67"/>
      <c r="C244" s="67"/>
      <c r="D244" s="84"/>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67"/>
      <c r="AD244" s="67"/>
      <c r="AE244" s="67"/>
      <c r="AF244" s="67"/>
      <c r="AG244" s="67"/>
      <c r="AH244" s="67"/>
      <c r="AI244" s="87"/>
      <c r="AJ244" s="67"/>
      <c r="AK244" s="67"/>
      <c r="AL244" s="67"/>
      <c r="AM244" s="67"/>
      <c r="AN244" s="67"/>
      <c r="AO244" s="67"/>
      <c r="AP244" s="67"/>
      <c r="AQ244" s="67"/>
      <c r="AR244" s="67"/>
      <c r="AS244" s="67"/>
      <c r="AT244" s="87"/>
      <c r="AU244" s="67"/>
      <c r="AV244" s="67"/>
      <c r="AW244" s="67"/>
      <c r="AX244" s="67"/>
      <c r="AY244" s="236"/>
      <c r="AZ244" s="237"/>
      <c r="BA244" s="67"/>
      <c r="BC244" s="67"/>
    </row>
    <row r="245" spans="1:55" s="91" customFormat="1" ht="24" customHeight="1">
      <c r="A245" s="67"/>
      <c r="B245" s="67"/>
      <c r="C245" s="67"/>
      <c r="D245" s="84"/>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67"/>
      <c r="AD245" s="67"/>
      <c r="AE245" s="67"/>
      <c r="AF245" s="67"/>
      <c r="AG245" s="67"/>
      <c r="AH245" s="67"/>
      <c r="AI245" s="87"/>
      <c r="AJ245" s="67"/>
      <c r="AK245" s="67"/>
      <c r="AL245" s="67"/>
      <c r="AM245" s="67"/>
      <c r="AN245" s="67"/>
      <c r="AO245" s="67"/>
      <c r="AP245" s="67"/>
      <c r="AQ245" s="67"/>
      <c r="AR245" s="67"/>
      <c r="AS245" s="67"/>
      <c r="AT245" s="87"/>
      <c r="AU245" s="67"/>
      <c r="AV245" s="67"/>
      <c r="AW245" s="67"/>
      <c r="AX245" s="67"/>
      <c r="AY245" s="236"/>
      <c r="AZ245" s="237"/>
      <c r="BA245" s="67"/>
      <c r="BC245" s="67"/>
    </row>
    <row r="246" spans="1:55" s="91" customFormat="1" ht="24" customHeight="1">
      <c r="A246" s="67"/>
      <c r="B246" s="67"/>
      <c r="C246" s="67"/>
      <c r="D246" s="84"/>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67"/>
      <c r="AD246" s="67"/>
      <c r="AE246" s="67"/>
      <c r="AF246" s="67"/>
      <c r="AG246" s="67"/>
      <c r="AH246" s="67"/>
      <c r="AI246" s="87"/>
      <c r="AJ246" s="67"/>
      <c r="AK246" s="67"/>
      <c r="AL246" s="67"/>
      <c r="AM246" s="67"/>
      <c r="AN246" s="67"/>
      <c r="AO246" s="67"/>
      <c r="AP246" s="67"/>
      <c r="AQ246" s="67"/>
      <c r="AR246" s="67"/>
      <c r="AS246" s="67"/>
      <c r="AT246" s="87"/>
      <c r="AU246" s="67"/>
      <c r="AV246" s="67"/>
      <c r="AW246" s="67"/>
      <c r="AX246" s="67"/>
      <c r="AY246" s="236"/>
      <c r="AZ246" s="237"/>
      <c r="BA246" s="67"/>
      <c r="BC246" s="67"/>
    </row>
    <row r="247" spans="1:55" s="91" customFormat="1" ht="24" customHeight="1">
      <c r="A247" s="67"/>
      <c r="B247" s="67"/>
      <c r="C247" s="67"/>
      <c r="D247" s="84"/>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67"/>
      <c r="AD247" s="67"/>
      <c r="AE247" s="67"/>
      <c r="AF247" s="67"/>
      <c r="AG247" s="67"/>
      <c r="AH247" s="67"/>
      <c r="AI247" s="87"/>
      <c r="AJ247" s="67"/>
      <c r="AK247" s="67"/>
      <c r="AL247" s="67"/>
      <c r="AM247" s="67"/>
      <c r="AN247" s="67"/>
      <c r="AO247" s="67"/>
      <c r="AP247" s="67"/>
      <c r="AQ247" s="67"/>
      <c r="AR247" s="67"/>
      <c r="AS247" s="67"/>
      <c r="AT247" s="87"/>
      <c r="AU247" s="67"/>
      <c r="AV247" s="67"/>
      <c r="AW247" s="67"/>
      <c r="AX247" s="67"/>
      <c r="AY247" s="236"/>
      <c r="AZ247" s="237"/>
      <c r="BA247" s="67"/>
      <c r="BC247" s="67"/>
    </row>
    <row r="248" spans="1:55" s="91" customFormat="1" ht="24" customHeight="1">
      <c r="A248" s="67"/>
      <c r="B248" s="67"/>
      <c r="C248" s="67"/>
      <c r="D248" s="84"/>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67"/>
      <c r="AD248" s="67"/>
      <c r="AE248" s="67"/>
      <c r="AF248" s="67"/>
      <c r="AG248" s="67"/>
      <c r="AH248" s="67"/>
      <c r="AI248" s="87"/>
      <c r="AJ248" s="67"/>
      <c r="AK248" s="67"/>
      <c r="AL248" s="67"/>
      <c r="AM248" s="67"/>
      <c r="AN248" s="67"/>
      <c r="AO248" s="67"/>
      <c r="AP248" s="67"/>
      <c r="AQ248" s="67"/>
      <c r="AR248" s="67"/>
      <c r="AS248" s="67"/>
      <c r="AT248" s="87"/>
      <c r="AU248" s="67"/>
      <c r="AV248" s="67"/>
      <c r="AW248" s="67"/>
      <c r="AX248" s="67"/>
      <c r="AY248" s="236"/>
      <c r="AZ248" s="237"/>
      <c r="BA248" s="67"/>
      <c r="BC248" s="67"/>
    </row>
    <row r="249" spans="1:55" s="91" customFormat="1" ht="24" customHeight="1">
      <c r="A249" s="67"/>
      <c r="B249" s="67"/>
      <c r="C249" s="67"/>
      <c r="D249" s="84"/>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67"/>
      <c r="AD249" s="67"/>
      <c r="AE249" s="67"/>
      <c r="AF249" s="67"/>
      <c r="AG249" s="67"/>
      <c r="AH249" s="67"/>
      <c r="AI249" s="87"/>
      <c r="AJ249" s="67"/>
      <c r="AK249" s="67"/>
      <c r="AL249" s="67"/>
      <c r="AM249" s="67"/>
      <c r="AN249" s="67"/>
      <c r="AO249" s="67"/>
      <c r="AP249" s="67"/>
      <c r="AQ249" s="67"/>
      <c r="AR249" s="67"/>
      <c r="AS249" s="67"/>
      <c r="AT249" s="87"/>
      <c r="AU249" s="67"/>
      <c r="AV249" s="67"/>
      <c r="AW249" s="67"/>
      <c r="AX249" s="67"/>
      <c r="AY249" s="236"/>
      <c r="AZ249" s="237"/>
      <c r="BA249" s="67"/>
      <c r="BC249" s="67"/>
    </row>
    <row r="250" spans="1:55" s="91" customFormat="1" ht="24" customHeight="1">
      <c r="A250" s="67"/>
      <c r="B250" s="67"/>
      <c r="C250" s="67"/>
      <c r="D250" s="84"/>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67"/>
      <c r="AD250" s="67"/>
      <c r="AE250" s="67"/>
      <c r="AF250" s="67"/>
      <c r="AG250" s="67"/>
      <c r="AH250" s="67"/>
      <c r="AI250" s="87"/>
      <c r="AJ250" s="67"/>
      <c r="AK250" s="67"/>
      <c r="AL250" s="67"/>
      <c r="AM250" s="67"/>
      <c r="AN250" s="67"/>
      <c r="AO250" s="67"/>
      <c r="AP250" s="67"/>
      <c r="AQ250" s="67"/>
      <c r="AR250" s="67"/>
      <c r="AS250" s="67"/>
      <c r="AT250" s="87"/>
      <c r="AU250" s="67"/>
      <c r="AV250" s="67"/>
      <c r="AW250" s="67"/>
      <c r="AX250" s="67"/>
      <c r="AY250" s="236"/>
      <c r="AZ250" s="237"/>
      <c r="BA250" s="67"/>
      <c r="BC250" s="67"/>
    </row>
    <row r="251" spans="1:55" s="91" customFormat="1" ht="24" customHeight="1">
      <c r="A251" s="67"/>
      <c r="B251" s="67"/>
      <c r="C251" s="67"/>
      <c r="D251" s="84"/>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67"/>
      <c r="AD251" s="67"/>
      <c r="AE251" s="67"/>
      <c r="AF251" s="67"/>
      <c r="AG251" s="67"/>
      <c r="AH251" s="67"/>
      <c r="AI251" s="87"/>
      <c r="AJ251" s="67"/>
      <c r="AK251" s="67"/>
      <c r="AL251" s="67"/>
      <c r="AM251" s="67"/>
      <c r="AN251" s="67"/>
      <c r="AO251" s="67"/>
      <c r="AP251" s="67"/>
      <c r="AQ251" s="67"/>
      <c r="AR251" s="67"/>
      <c r="AS251" s="67"/>
      <c r="AT251" s="87"/>
      <c r="AU251" s="67"/>
      <c r="AV251" s="67"/>
      <c r="AW251" s="67"/>
      <c r="AX251" s="67"/>
      <c r="AY251" s="236"/>
      <c r="AZ251" s="237"/>
      <c r="BA251" s="67"/>
      <c r="BC251" s="67"/>
    </row>
    <row r="252" spans="1:55" s="91" customFormat="1" ht="24" customHeight="1">
      <c r="A252" s="67"/>
      <c r="B252" s="67"/>
      <c r="C252" s="67"/>
      <c r="D252" s="84"/>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67"/>
      <c r="AD252" s="67"/>
      <c r="AE252" s="67"/>
      <c r="AF252" s="67"/>
      <c r="AG252" s="67"/>
      <c r="AH252" s="67"/>
      <c r="AI252" s="87"/>
      <c r="AJ252" s="67"/>
      <c r="AK252" s="67"/>
      <c r="AL252" s="67"/>
      <c r="AM252" s="67"/>
      <c r="AN252" s="67"/>
      <c r="AO252" s="67"/>
      <c r="AP252" s="67"/>
      <c r="AQ252" s="67"/>
      <c r="AR252" s="67"/>
      <c r="AS252" s="67"/>
      <c r="AT252" s="87"/>
      <c r="AU252" s="67"/>
      <c r="AV252" s="67"/>
      <c r="AW252" s="67"/>
      <c r="AX252" s="67"/>
      <c r="AY252" s="236"/>
      <c r="AZ252" s="237"/>
      <c r="BA252" s="67"/>
      <c r="BC252" s="67"/>
    </row>
    <row r="253" spans="1:55" s="91" customFormat="1" ht="24" customHeight="1">
      <c r="A253" s="67"/>
      <c r="B253" s="67"/>
      <c r="C253" s="67"/>
      <c r="D253" s="84"/>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67"/>
      <c r="AD253" s="67"/>
      <c r="AE253" s="67"/>
      <c r="AF253" s="67"/>
      <c r="AG253" s="67"/>
      <c r="AH253" s="67"/>
      <c r="AI253" s="87"/>
      <c r="AJ253" s="67"/>
      <c r="AK253" s="67"/>
      <c r="AL253" s="67"/>
      <c r="AM253" s="67"/>
      <c r="AN253" s="67"/>
      <c r="AO253" s="67"/>
      <c r="AP253" s="67"/>
      <c r="AQ253" s="67"/>
      <c r="AR253" s="67"/>
      <c r="AS253" s="67"/>
      <c r="AT253" s="87"/>
      <c r="AU253" s="67"/>
      <c r="AV253" s="67"/>
      <c r="AW253" s="67"/>
      <c r="AX253" s="67"/>
      <c r="AY253" s="236"/>
      <c r="AZ253" s="237"/>
      <c r="BA253" s="67"/>
      <c r="BC253" s="67"/>
    </row>
    <row r="254" spans="1:55" s="91" customFormat="1" ht="24" customHeight="1">
      <c r="A254" s="67"/>
      <c r="B254" s="67"/>
      <c r="C254" s="67"/>
      <c r="D254" s="84"/>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67"/>
      <c r="AD254" s="67"/>
      <c r="AE254" s="67"/>
      <c r="AF254" s="67"/>
      <c r="AG254" s="67"/>
      <c r="AH254" s="67"/>
      <c r="AI254" s="87"/>
      <c r="AJ254" s="67"/>
      <c r="AK254" s="67"/>
      <c r="AL254" s="67"/>
      <c r="AM254" s="67"/>
      <c r="AN254" s="67"/>
      <c r="AO254" s="67"/>
      <c r="AP254" s="67"/>
      <c r="AQ254" s="67"/>
      <c r="AR254" s="67"/>
      <c r="AS254" s="67"/>
      <c r="AT254" s="87"/>
      <c r="AU254" s="67"/>
      <c r="AV254" s="67"/>
      <c r="AW254" s="67"/>
      <c r="AX254" s="67"/>
      <c r="AY254" s="236"/>
      <c r="AZ254" s="237"/>
      <c r="BA254" s="67"/>
      <c r="BC254" s="67"/>
    </row>
    <row r="255" spans="1:55" s="91" customFormat="1" ht="24" customHeight="1">
      <c r="A255" s="67"/>
      <c r="B255" s="67"/>
      <c r="C255" s="67"/>
      <c r="D255" s="84"/>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67"/>
      <c r="AD255" s="67"/>
      <c r="AE255" s="67"/>
      <c r="AF255" s="67"/>
      <c r="AG255" s="67"/>
      <c r="AH255" s="67"/>
      <c r="AI255" s="87"/>
      <c r="AJ255" s="67"/>
      <c r="AK255" s="67"/>
      <c r="AL255" s="67"/>
      <c r="AM255" s="67"/>
      <c r="AN255" s="67"/>
      <c r="AO255" s="67"/>
      <c r="AP255" s="67"/>
      <c r="AQ255" s="67"/>
      <c r="AR255" s="67"/>
      <c r="AS255" s="67"/>
      <c r="AT255" s="87"/>
      <c r="AU255" s="67"/>
      <c r="AV255" s="67"/>
      <c r="AW255" s="67"/>
      <c r="AX255" s="67"/>
      <c r="AY255" s="236"/>
      <c r="AZ255" s="237"/>
      <c r="BA255" s="67"/>
      <c r="BC255" s="67"/>
    </row>
    <row r="256" spans="1:55" s="91" customFormat="1" ht="24" customHeight="1">
      <c r="A256" s="67"/>
      <c r="B256" s="67"/>
      <c r="C256" s="67"/>
      <c r="D256" s="84"/>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67"/>
      <c r="AD256" s="67"/>
      <c r="AE256" s="67"/>
      <c r="AF256" s="67"/>
      <c r="AG256" s="67"/>
      <c r="AH256" s="67"/>
      <c r="AI256" s="87"/>
      <c r="AJ256" s="67"/>
      <c r="AK256" s="67"/>
      <c r="AL256" s="67"/>
      <c r="AM256" s="67"/>
      <c r="AN256" s="67"/>
      <c r="AO256" s="67"/>
      <c r="AP256" s="67"/>
      <c r="AQ256" s="67"/>
      <c r="AR256" s="67"/>
      <c r="AS256" s="67"/>
      <c r="AT256" s="87"/>
      <c r="AU256" s="67"/>
      <c r="AV256" s="67"/>
      <c r="AW256" s="67"/>
      <c r="AX256" s="67"/>
      <c r="AY256" s="236"/>
      <c r="AZ256" s="237"/>
      <c r="BA256" s="67"/>
      <c r="BC256" s="67"/>
    </row>
    <row r="257" spans="1:55" s="91" customFormat="1" ht="24" customHeight="1">
      <c r="A257" s="67"/>
      <c r="B257" s="67"/>
      <c r="C257" s="67"/>
      <c r="D257" s="84"/>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67"/>
      <c r="AD257" s="67"/>
      <c r="AE257" s="67"/>
      <c r="AF257" s="67"/>
      <c r="AG257" s="67"/>
      <c r="AH257" s="67"/>
      <c r="AI257" s="87"/>
      <c r="AJ257" s="67"/>
      <c r="AK257" s="67"/>
      <c r="AL257" s="67"/>
      <c r="AM257" s="67"/>
      <c r="AN257" s="67"/>
      <c r="AO257" s="67"/>
      <c r="AP257" s="67"/>
      <c r="AQ257" s="67"/>
      <c r="AR257" s="67"/>
      <c r="AS257" s="67"/>
      <c r="AT257" s="87"/>
      <c r="AU257" s="67"/>
      <c r="AV257" s="67"/>
      <c r="AW257" s="67"/>
      <c r="AX257" s="67"/>
      <c r="AY257" s="236"/>
      <c r="AZ257" s="237"/>
      <c r="BA257" s="67"/>
      <c r="BC257" s="67"/>
    </row>
    <row r="258" spans="1:55" s="91" customFormat="1" ht="24" customHeight="1">
      <c r="A258" s="67"/>
      <c r="B258" s="67"/>
      <c r="C258" s="67"/>
      <c r="D258" s="84"/>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67"/>
      <c r="AD258" s="67"/>
      <c r="AE258" s="67"/>
      <c r="AF258" s="67"/>
      <c r="AG258" s="67"/>
      <c r="AH258" s="67"/>
      <c r="AI258" s="87"/>
      <c r="AJ258" s="67"/>
      <c r="AK258" s="67"/>
      <c r="AL258" s="67"/>
      <c r="AM258" s="67"/>
      <c r="AN258" s="67"/>
      <c r="AO258" s="67"/>
      <c r="AP258" s="67"/>
      <c r="AQ258" s="67"/>
      <c r="AR258" s="67"/>
      <c r="AS258" s="67"/>
      <c r="AT258" s="87"/>
      <c r="AU258" s="67"/>
      <c r="AV258" s="67"/>
      <c r="AW258" s="67"/>
      <c r="AX258" s="67"/>
      <c r="AY258" s="236"/>
      <c r="AZ258" s="237"/>
      <c r="BA258" s="67"/>
      <c r="BC258" s="67"/>
    </row>
    <row r="259" spans="1:55" s="91" customFormat="1" ht="24" customHeight="1">
      <c r="A259" s="67"/>
      <c r="B259" s="67"/>
      <c r="C259" s="67"/>
      <c r="D259" s="84"/>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67"/>
      <c r="AD259" s="67"/>
      <c r="AE259" s="67"/>
      <c r="AF259" s="67"/>
      <c r="AG259" s="67"/>
      <c r="AH259" s="67"/>
      <c r="AI259" s="87"/>
      <c r="AJ259" s="67"/>
      <c r="AK259" s="67"/>
      <c r="AL259" s="67"/>
      <c r="AM259" s="67"/>
      <c r="AN259" s="67"/>
      <c r="AO259" s="67"/>
      <c r="AP259" s="67"/>
      <c r="AQ259" s="67"/>
      <c r="AR259" s="67"/>
      <c r="AS259" s="67"/>
      <c r="AT259" s="87"/>
      <c r="AU259" s="67"/>
      <c r="AV259" s="67"/>
      <c r="AW259" s="67"/>
      <c r="AX259" s="67"/>
      <c r="AY259" s="236"/>
      <c r="AZ259" s="237"/>
      <c r="BA259" s="67"/>
      <c r="BC259" s="67"/>
    </row>
    <row r="260" spans="1:55" s="91" customFormat="1" ht="24" customHeight="1">
      <c r="A260" s="67"/>
      <c r="B260" s="67"/>
      <c r="C260" s="67"/>
      <c r="D260" s="84"/>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67"/>
      <c r="AD260" s="67"/>
      <c r="AE260" s="67"/>
      <c r="AF260" s="67"/>
      <c r="AG260" s="67"/>
      <c r="AH260" s="67"/>
      <c r="AI260" s="87"/>
      <c r="AJ260" s="67"/>
      <c r="AK260" s="67"/>
      <c r="AL260" s="67"/>
      <c r="AM260" s="67"/>
      <c r="AN260" s="67"/>
      <c r="AO260" s="67"/>
      <c r="AP260" s="67"/>
      <c r="AQ260" s="67"/>
      <c r="AR260" s="67"/>
      <c r="AS260" s="67"/>
      <c r="AT260" s="87"/>
      <c r="AU260" s="67"/>
      <c r="AV260" s="67"/>
      <c r="AW260" s="67"/>
      <c r="AX260" s="67"/>
      <c r="AY260" s="236"/>
      <c r="AZ260" s="237"/>
      <c r="BA260" s="67"/>
      <c r="BC260" s="67"/>
    </row>
    <row r="261" spans="1:55" s="91" customFormat="1" ht="24" customHeight="1">
      <c r="A261" s="67"/>
      <c r="B261" s="67"/>
      <c r="C261" s="67"/>
      <c r="D261" s="84"/>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67"/>
      <c r="AD261" s="67"/>
      <c r="AE261" s="67"/>
      <c r="AF261" s="67"/>
      <c r="AG261" s="67"/>
      <c r="AH261" s="67"/>
      <c r="AI261" s="87"/>
      <c r="AJ261" s="67"/>
      <c r="AK261" s="67"/>
      <c r="AL261" s="67"/>
      <c r="AM261" s="67"/>
      <c r="AN261" s="67"/>
      <c r="AO261" s="67"/>
      <c r="AP261" s="67"/>
      <c r="AQ261" s="67"/>
      <c r="AR261" s="67"/>
      <c r="AS261" s="67"/>
      <c r="AT261" s="87"/>
      <c r="AU261" s="67"/>
      <c r="AV261" s="67"/>
      <c r="AW261" s="67"/>
      <c r="AX261" s="67"/>
      <c r="AY261" s="236"/>
      <c r="AZ261" s="237"/>
      <c r="BA261" s="67"/>
      <c r="BC261" s="67"/>
    </row>
    <row r="262" spans="1:55" s="91" customFormat="1" ht="24" customHeight="1">
      <c r="A262" s="67"/>
      <c r="B262" s="67"/>
      <c r="C262" s="67"/>
      <c r="D262" s="84"/>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67"/>
      <c r="AD262" s="67"/>
      <c r="AE262" s="67"/>
      <c r="AF262" s="67"/>
      <c r="AG262" s="67"/>
      <c r="AH262" s="67"/>
      <c r="AI262" s="87"/>
      <c r="AJ262" s="67"/>
      <c r="AK262" s="67"/>
      <c r="AL262" s="67"/>
      <c r="AM262" s="67"/>
      <c r="AN262" s="67"/>
      <c r="AO262" s="67"/>
      <c r="AP262" s="67"/>
      <c r="AQ262" s="67"/>
      <c r="AR262" s="67"/>
      <c r="AS262" s="67"/>
      <c r="AT262" s="87"/>
      <c r="AU262" s="67"/>
      <c r="AV262" s="67"/>
      <c r="AW262" s="67"/>
      <c r="AX262" s="67"/>
      <c r="AY262" s="236"/>
      <c r="AZ262" s="237"/>
      <c r="BA262" s="67"/>
      <c r="BC262" s="67"/>
    </row>
    <row r="263" spans="1:55" s="91" customFormat="1" ht="24" customHeight="1">
      <c r="A263" s="67"/>
      <c r="B263" s="67"/>
      <c r="C263" s="67"/>
      <c r="D263" s="84"/>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67"/>
      <c r="AD263" s="67"/>
      <c r="AE263" s="67"/>
      <c r="AF263" s="67"/>
      <c r="AG263" s="67"/>
      <c r="AH263" s="67"/>
      <c r="AI263" s="87"/>
      <c r="AJ263" s="67"/>
      <c r="AK263" s="67"/>
      <c r="AL263" s="67"/>
      <c r="AM263" s="67"/>
      <c r="AN263" s="67"/>
      <c r="AO263" s="67"/>
      <c r="AP263" s="67"/>
      <c r="AQ263" s="67"/>
      <c r="AR263" s="67"/>
      <c r="AS263" s="67"/>
      <c r="AT263" s="87"/>
      <c r="AU263" s="67"/>
      <c r="AV263" s="67"/>
      <c r="AW263" s="67"/>
      <c r="AX263" s="67"/>
      <c r="AY263" s="236"/>
      <c r="AZ263" s="237"/>
      <c r="BA263" s="67"/>
      <c r="BC263" s="67"/>
    </row>
    <row r="264" spans="1:55" s="91" customFormat="1" ht="24" customHeight="1">
      <c r="A264" s="67"/>
      <c r="B264" s="67"/>
      <c r="C264" s="67"/>
      <c r="D264" s="84"/>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67"/>
      <c r="AD264" s="67"/>
      <c r="AE264" s="67"/>
      <c r="AF264" s="67"/>
      <c r="AG264" s="67"/>
      <c r="AH264" s="67"/>
      <c r="AI264" s="87"/>
      <c r="AJ264" s="67"/>
      <c r="AK264" s="67"/>
      <c r="AL264" s="67"/>
      <c r="AM264" s="67"/>
      <c r="AN264" s="67"/>
      <c r="AO264" s="67"/>
      <c r="AP264" s="67"/>
      <c r="AQ264" s="67"/>
      <c r="AR264" s="67"/>
      <c r="AS264" s="67"/>
      <c r="AT264" s="87"/>
      <c r="AU264" s="67"/>
      <c r="AV264" s="67"/>
      <c r="AW264" s="67"/>
      <c r="AX264" s="67"/>
      <c r="AY264" s="236"/>
      <c r="AZ264" s="237"/>
      <c r="BA264" s="67"/>
      <c r="BC264" s="67"/>
    </row>
    <row r="265" spans="1:55" s="91" customFormat="1" ht="24" customHeight="1">
      <c r="A265" s="67"/>
      <c r="B265" s="67"/>
      <c r="C265" s="67"/>
      <c r="D265" s="84"/>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67"/>
      <c r="AD265" s="67"/>
      <c r="AE265" s="67"/>
      <c r="AF265" s="67"/>
      <c r="AG265" s="67"/>
      <c r="AH265" s="67"/>
      <c r="AI265" s="87"/>
      <c r="AJ265" s="67"/>
      <c r="AK265" s="67"/>
      <c r="AL265" s="67"/>
      <c r="AM265" s="67"/>
      <c r="AN265" s="67"/>
      <c r="AO265" s="67"/>
      <c r="AP265" s="67"/>
      <c r="AQ265" s="67"/>
      <c r="AR265" s="67"/>
      <c r="AS265" s="67"/>
      <c r="AT265" s="87"/>
      <c r="AU265" s="67"/>
      <c r="AV265" s="67"/>
      <c r="AW265" s="67"/>
      <c r="AX265" s="67"/>
      <c r="AY265" s="236"/>
      <c r="AZ265" s="237"/>
      <c r="BA265" s="67"/>
      <c r="BC265" s="67"/>
    </row>
    <row r="266" spans="1:55" s="91" customFormat="1" ht="24" customHeight="1">
      <c r="A266" s="67"/>
      <c r="B266" s="67"/>
      <c r="C266" s="67"/>
      <c r="D266" s="84"/>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67"/>
      <c r="AD266" s="67"/>
      <c r="AE266" s="67"/>
      <c r="AF266" s="67"/>
      <c r="AG266" s="67"/>
      <c r="AH266" s="67"/>
      <c r="AI266" s="87"/>
      <c r="AJ266" s="67"/>
      <c r="AK266" s="67"/>
      <c r="AL266" s="67"/>
      <c r="AM266" s="67"/>
      <c r="AN266" s="67"/>
      <c r="AO266" s="67"/>
      <c r="AP266" s="67"/>
      <c r="AQ266" s="67"/>
      <c r="AR266" s="67"/>
      <c r="AS266" s="67"/>
      <c r="AT266" s="87"/>
      <c r="AU266" s="67"/>
      <c r="AV266" s="67"/>
      <c r="AW266" s="67"/>
      <c r="AX266" s="67"/>
      <c r="AY266" s="236"/>
      <c r="AZ266" s="237"/>
      <c r="BA266" s="67"/>
      <c r="BC266" s="67"/>
    </row>
    <row r="267" spans="1:55" s="91" customFormat="1" ht="24" customHeight="1">
      <c r="A267" s="67"/>
      <c r="B267" s="67"/>
      <c r="C267" s="67"/>
      <c r="D267" s="84"/>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67"/>
      <c r="AD267" s="67"/>
      <c r="AE267" s="67"/>
      <c r="AF267" s="67"/>
      <c r="AG267" s="67"/>
      <c r="AH267" s="67"/>
      <c r="AI267" s="87"/>
      <c r="AJ267" s="67"/>
      <c r="AK267" s="67"/>
      <c r="AL267" s="67"/>
      <c r="AM267" s="67"/>
      <c r="AN267" s="67"/>
      <c r="AO267" s="67"/>
      <c r="AP267" s="67"/>
      <c r="AQ267" s="67"/>
      <c r="AR267" s="67"/>
      <c r="AS267" s="67"/>
      <c r="AT267" s="87"/>
      <c r="AU267" s="67"/>
      <c r="AV267" s="67"/>
      <c r="AW267" s="67"/>
      <c r="AX267" s="67"/>
      <c r="AY267" s="236"/>
      <c r="AZ267" s="237"/>
      <c r="BA267" s="67"/>
      <c r="BC267" s="67"/>
    </row>
    <row r="268" spans="1:55" s="91" customFormat="1" ht="24" customHeight="1">
      <c r="A268" s="67"/>
      <c r="B268" s="67"/>
      <c r="C268" s="67"/>
      <c r="D268" s="84"/>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67"/>
      <c r="AD268" s="67"/>
      <c r="AE268" s="67"/>
      <c r="AF268" s="67"/>
      <c r="AG268" s="67"/>
      <c r="AH268" s="67"/>
      <c r="AI268" s="87"/>
      <c r="AJ268" s="67"/>
      <c r="AK268" s="67"/>
      <c r="AL268" s="67"/>
      <c r="AM268" s="67"/>
      <c r="AN268" s="67"/>
      <c r="AO268" s="67"/>
      <c r="AP268" s="67"/>
      <c r="AQ268" s="67"/>
      <c r="AR268" s="67"/>
      <c r="AS268" s="67"/>
      <c r="AT268" s="87"/>
      <c r="AU268" s="67"/>
      <c r="AV268" s="67"/>
      <c r="AW268" s="67"/>
      <c r="AX268" s="67"/>
      <c r="AY268" s="236"/>
      <c r="AZ268" s="237"/>
      <c r="BA268" s="67"/>
      <c r="BC268" s="67"/>
    </row>
    <row r="269" spans="1:55" s="91" customFormat="1" ht="24" customHeight="1">
      <c r="A269" s="67"/>
      <c r="B269" s="67"/>
      <c r="C269" s="67"/>
      <c r="D269" s="84"/>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67"/>
      <c r="AD269" s="67"/>
      <c r="AE269" s="67"/>
      <c r="AF269" s="67"/>
      <c r="AG269" s="67"/>
      <c r="AH269" s="67"/>
      <c r="AI269" s="87"/>
      <c r="AJ269" s="67"/>
      <c r="AK269" s="67"/>
      <c r="AL269" s="67"/>
      <c r="AM269" s="67"/>
      <c r="AN269" s="67"/>
      <c r="AO269" s="67"/>
      <c r="AP269" s="67"/>
      <c r="AQ269" s="67"/>
      <c r="AR269" s="67"/>
      <c r="AS269" s="67"/>
      <c r="AT269" s="87"/>
      <c r="AU269" s="67"/>
      <c r="AV269" s="67"/>
      <c r="AW269" s="67"/>
      <c r="AX269" s="67"/>
      <c r="AY269" s="236"/>
      <c r="AZ269" s="237"/>
      <c r="BA269" s="67"/>
      <c r="BC269" s="67"/>
    </row>
    <row r="270" spans="1:55" s="91" customFormat="1" ht="24" customHeight="1">
      <c r="A270" s="67"/>
      <c r="B270" s="67"/>
      <c r="C270" s="67"/>
      <c r="D270" s="84"/>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67"/>
      <c r="AD270" s="67"/>
      <c r="AE270" s="67"/>
      <c r="AF270" s="67"/>
      <c r="AG270" s="67"/>
      <c r="AH270" s="67"/>
      <c r="AI270" s="87"/>
      <c r="AJ270" s="67"/>
      <c r="AK270" s="67"/>
      <c r="AL270" s="67"/>
      <c r="AM270" s="67"/>
      <c r="AN270" s="67"/>
      <c r="AO270" s="67"/>
      <c r="AP270" s="67"/>
      <c r="AQ270" s="67"/>
      <c r="AR270" s="67"/>
      <c r="AS270" s="67"/>
      <c r="AT270" s="87"/>
      <c r="AU270" s="67"/>
      <c r="AV270" s="67"/>
      <c r="AW270" s="67"/>
      <c r="AX270" s="67"/>
      <c r="AY270" s="236"/>
      <c r="AZ270" s="237"/>
      <c r="BA270" s="67"/>
      <c r="BC270" s="67"/>
    </row>
    <row r="271" spans="1:55" s="91" customFormat="1" ht="24" customHeight="1">
      <c r="A271" s="67"/>
      <c r="B271" s="67"/>
      <c r="C271" s="67"/>
      <c r="D271" s="84"/>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67"/>
      <c r="AD271" s="67"/>
      <c r="AE271" s="67"/>
      <c r="AF271" s="67"/>
      <c r="AG271" s="67"/>
      <c r="AH271" s="67"/>
      <c r="AI271" s="87"/>
      <c r="AJ271" s="67"/>
      <c r="AK271" s="67"/>
      <c r="AL271" s="67"/>
      <c r="AM271" s="67"/>
      <c r="AN271" s="67"/>
      <c r="AO271" s="67"/>
      <c r="AP271" s="67"/>
      <c r="AQ271" s="67"/>
      <c r="AR271" s="67"/>
      <c r="AS271" s="67"/>
      <c r="AT271" s="87"/>
      <c r="AU271" s="67"/>
      <c r="AV271" s="67"/>
      <c r="AW271" s="67"/>
      <c r="AX271" s="67"/>
      <c r="AY271" s="236"/>
      <c r="AZ271" s="237"/>
      <c r="BA271" s="67"/>
      <c r="BC271" s="67"/>
    </row>
    <row r="272" spans="1:55" s="91" customFormat="1" ht="24" customHeight="1">
      <c r="A272" s="67"/>
      <c r="B272" s="67"/>
      <c r="C272" s="67"/>
      <c r="D272" s="84"/>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67"/>
      <c r="AD272" s="67"/>
      <c r="AE272" s="67"/>
      <c r="AF272" s="67"/>
      <c r="AG272" s="67"/>
      <c r="AH272" s="67"/>
      <c r="AI272" s="87"/>
      <c r="AJ272" s="67"/>
      <c r="AK272" s="67"/>
      <c r="AL272" s="67"/>
      <c r="AM272" s="67"/>
      <c r="AN272" s="67"/>
      <c r="AO272" s="67"/>
      <c r="AP272" s="67"/>
      <c r="AQ272" s="67"/>
      <c r="AR272" s="67"/>
      <c r="AS272" s="67"/>
      <c r="AT272" s="87"/>
      <c r="AU272" s="67"/>
      <c r="AV272" s="67"/>
      <c r="AW272" s="67"/>
      <c r="AX272" s="67"/>
      <c r="AY272" s="236"/>
      <c r="AZ272" s="237"/>
      <c r="BA272" s="67"/>
      <c r="BC272" s="67"/>
    </row>
    <row r="273" spans="1:55" s="91" customFormat="1" ht="24" customHeight="1">
      <c r="A273" s="67"/>
      <c r="B273" s="67"/>
      <c r="C273" s="67"/>
      <c r="D273" s="84"/>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67"/>
      <c r="AD273" s="67"/>
      <c r="AE273" s="67"/>
      <c r="AF273" s="67"/>
      <c r="AG273" s="67"/>
      <c r="AH273" s="67"/>
      <c r="AI273" s="87"/>
      <c r="AJ273" s="67"/>
      <c r="AK273" s="67"/>
      <c r="AL273" s="67"/>
      <c r="AM273" s="67"/>
      <c r="AN273" s="67"/>
      <c r="AO273" s="67"/>
      <c r="AP273" s="67"/>
      <c r="AQ273" s="67"/>
      <c r="AR273" s="67"/>
      <c r="AS273" s="67"/>
      <c r="AT273" s="87"/>
      <c r="AU273" s="67"/>
      <c r="AV273" s="67"/>
      <c r="AW273" s="67"/>
      <c r="AX273" s="67"/>
      <c r="AY273" s="236"/>
      <c r="AZ273" s="237"/>
      <c r="BA273" s="67"/>
      <c r="BC273" s="67"/>
    </row>
    <row r="274" spans="1:55" s="91" customFormat="1" ht="24" customHeight="1">
      <c r="A274" s="67"/>
      <c r="B274" s="67"/>
      <c r="C274" s="67"/>
      <c r="D274" s="84"/>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67"/>
      <c r="AD274" s="67"/>
      <c r="AE274" s="67"/>
      <c r="AF274" s="67"/>
      <c r="AG274" s="67"/>
      <c r="AH274" s="67"/>
      <c r="AI274" s="87"/>
      <c r="AJ274" s="67"/>
      <c r="AK274" s="67"/>
      <c r="AL274" s="67"/>
      <c r="AM274" s="67"/>
      <c r="AN274" s="67"/>
      <c r="AO274" s="67"/>
      <c r="AP274" s="67"/>
      <c r="AQ274" s="67"/>
      <c r="AR274" s="67"/>
      <c r="AS274" s="67"/>
      <c r="AT274" s="87"/>
      <c r="AU274" s="67"/>
      <c r="AV274" s="67"/>
      <c r="AW274" s="67"/>
      <c r="AX274" s="67"/>
      <c r="AY274" s="236"/>
      <c r="AZ274" s="237"/>
      <c r="BA274" s="67"/>
      <c r="BC274" s="67"/>
    </row>
    <row r="275" spans="1:55" s="91" customFormat="1" ht="24" customHeight="1">
      <c r="A275" s="67"/>
      <c r="B275" s="67"/>
      <c r="C275" s="67"/>
      <c r="D275" s="84"/>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67"/>
      <c r="AD275" s="67"/>
      <c r="AE275" s="67"/>
      <c r="AF275" s="67"/>
      <c r="AG275" s="67"/>
      <c r="AH275" s="67"/>
      <c r="AI275" s="87"/>
      <c r="AJ275" s="67"/>
      <c r="AK275" s="67"/>
      <c r="AL275" s="67"/>
      <c r="AM275" s="67"/>
      <c r="AN275" s="67"/>
      <c r="AO275" s="67"/>
      <c r="AP275" s="67"/>
      <c r="AQ275" s="67"/>
      <c r="AR275" s="67"/>
      <c r="AS275" s="67"/>
      <c r="AT275" s="87"/>
      <c r="AU275" s="67"/>
      <c r="AV275" s="67"/>
      <c r="AW275" s="67"/>
      <c r="AX275" s="67"/>
      <c r="AY275" s="236"/>
      <c r="AZ275" s="237"/>
      <c r="BA275" s="67"/>
      <c r="BC275" s="67"/>
    </row>
    <row r="276" spans="1:55" s="91" customFormat="1" ht="24" customHeight="1">
      <c r="A276" s="67"/>
      <c r="B276" s="67"/>
      <c r="C276" s="67"/>
      <c r="D276" s="84"/>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67"/>
      <c r="AD276" s="67"/>
      <c r="AE276" s="67"/>
      <c r="AF276" s="67"/>
      <c r="AG276" s="67"/>
      <c r="AH276" s="67"/>
      <c r="AI276" s="87"/>
      <c r="AJ276" s="67"/>
      <c r="AK276" s="67"/>
      <c r="AL276" s="67"/>
      <c r="AM276" s="67"/>
      <c r="AN276" s="67"/>
      <c r="AO276" s="67"/>
      <c r="AP276" s="67"/>
      <c r="AQ276" s="67"/>
      <c r="AR276" s="67"/>
      <c r="AS276" s="67"/>
      <c r="AT276" s="87"/>
      <c r="AU276" s="67"/>
      <c r="AV276" s="67"/>
      <c r="AW276" s="67"/>
      <c r="AX276" s="67"/>
      <c r="AY276" s="236"/>
      <c r="AZ276" s="237"/>
      <c r="BA276" s="67"/>
      <c r="BC276" s="67"/>
    </row>
    <row r="277" spans="1:55" s="91" customFormat="1" ht="24" customHeight="1">
      <c r="A277" s="67"/>
      <c r="B277" s="67"/>
      <c r="C277" s="67"/>
      <c r="D277" s="84"/>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67"/>
      <c r="AD277" s="67"/>
      <c r="AE277" s="67"/>
      <c r="AF277" s="67"/>
      <c r="AG277" s="67"/>
      <c r="AH277" s="67"/>
      <c r="AI277" s="87"/>
      <c r="AJ277" s="67"/>
      <c r="AK277" s="67"/>
      <c r="AL277" s="67"/>
      <c r="AM277" s="67"/>
      <c r="AN277" s="67"/>
      <c r="AO277" s="67"/>
      <c r="AP277" s="67"/>
      <c r="AQ277" s="67"/>
      <c r="AR277" s="67"/>
      <c r="AS277" s="67"/>
      <c r="AT277" s="87"/>
      <c r="AU277" s="67"/>
      <c r="AV277" s="67"/>
      <c r="AW277" s="67"/>
      <c r="AX277" s="67"/>
      <c r="AY277" s="236"/>
      <c r="AZ277" s="237"/>
      <c r="BA277" s="67"/>
      <c r="BC277" s="67"/>
    </row>
    <row r="278" spans="1:55" s="91" customFormat="1" ht="24" customHeight="1">
      <c r="A278" s="67"/>
      <c r="B278" s="67"/>
      <c r="C278" s="67"/>
      <c r="D278" s="84"/>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67"/>
      <c r="AD278" s="67"/>
      <c r="AE278" s="67"/>
      <c r="AF278" s="67"/>
      <c r="AG278" s="67"/>
      <c r="AH278" s="67"/>
      <c r="AI278" s="87"/>
      <c r="AJ278" s="67"/>
      <c r="AK278" s="67"/>
      <c r="AL278" s="67"/>
      <c r="AM278" s="67"/>
      <c r="AN278" s="67"/>
      <c r="AO278" s="67"/>
      <c r="AP278" s="67"/>
      <c r="AQ278" s="67"/>
      <c r="AR278" s="67"/>
      <c r="AS278" s="67"/>
      <c r="AT278" s="87"/>
      <c r="AU278" s="67"/>
      <c r="AV278" s="67"/>
      <c r="AW278" s="67"/>
      <c r="AX278" s="67"/>
      <c r="AY278" s="236"/>
      <c r="AZ278" s="237"/>
      <c r="BA278" s="67"/>
      <c r="BC278" s="67"/>
    </row>
    <row r="279" spans="1:55" s="91" customFormat="1" ht="24" customHeight="1">
      <c r="A279" s="67"/>
      <c r="B279" s="67"/>
      <c r="C279" s="67"/>
      <c r="D279" s="84"/>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67"/>
      <c r="AD279" s="67"/>
      <c r="AE279" s="67"/>
      <c r="AF279" s="67"/>
      <c r="AG279" s="67"/>
      <c r="AH279" s="67"/>
      <c r="AI279" s="87"/>
      <c r="AJ279" s="67"/>
      <c r="AK279" s="67"/>
      <c r="AL279" s="67"/>
      <c r="AM279" s="67"/>
      <c r="AN279" s="67"/>
      <c r="AO279" s="67"/>
      <c r="AP279" s="67"/>
      <c r="AQ279" s="67"/>
      <c r="AR279" s="67"/>
      <c r="AS279" s="67"/>
      <c r="AT279" s="87"/>
      <c r="AU279" s="67"/>
      <c r="AV279" s="67"/>
      <c r="AW279" s="67"/>
      <c r="AX279" s="67"/>
      <c r="AY279" s="236"/>
      <c r="AZ279" s="237"/>
      <c r="BA279" s="67"/>
      <c r="BC279" s="67"/>
    </row>
    <row r="280" spans="1:55" s="91" customFormat="1" ht="24" customHeight="1">
      <c r="A280" s="67"/>
      <c r="B280" s="67"/>
      <c r="C280" s="67"/>
      <c r="D280" s="84"/>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67"/>
      <c r="AD280" s="67"/>
      <c r="AE280" s="67"/>
      <c r="AF280" s="67"/>
      <c r="AG280" s="67"/>
      <c r="AH280" s="67"/>
      <c r="AI280" s="87"/>
      <c r="AJ280" s="67"/>
      <c r="AK280" s="67"/>
      <c r="AL280" s="67"/>
      <c r="AM280" s="67"/>
      <c r="AN280" s="67"/>
      <c r="AO280" s="67"/>
      <c r="AP280" s="67"/>
      <c r="AQ280" s="67"/>
      <c r="AR280" s="67"/>
      <c r="AS280" s="67"/>
      <c r="AT280" s="87"/>
      <c r="AU280" s="67"/>
      <c r="AV280" s="67"/>
      <c r="AW280" s="67"/>
      <c r="AX280" s="67"/>
      <c r="AY280" s="236"/>
      <c r="AZ280" s="237"/>
      <c r="BA280" s="67"/>
      <c r="BC280" s="67"/>
    </row>
    <row r="281" spans="1:55" s="91" customFormat="1" ht="24" customHeight="1">
      <c r="A281" s="67"/>
      <c r="B281" s="67"/>
      <c r="C281" s="67"/>
      <c r="D281" s="84"/>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67"/>
      <c r="AD281" s="67"/>
      <c r="AE281" s="67"/>
      <c r="AF281" s="67"/>
      <c r="AG281" s="67"/>
      <c r="AH281" s="67"/>
      <c r="AI281" s="87"/>
      <c r="AJ281" s="67"/>
      <c r="AK281" s="67"/>
      <c r="AL281" s="67"/>
      <c r="AM281" s="67"/>
      <c r="AN281" s="67"/>
      <c r="AO281" s="67"/>
      <c r="AP281" s="67"/>
      <c r="AQ281" s="67"/>
      <c r="AR281" s="67"/>
      <c r="AS281" s="67"/>
      <c r="AT281" s="87"/>
      <c r="AU281" s="67"/>
      <c r="AV281" s="67"/>
      <c r="AW281" s="67"/>
      <c r="AX281" s="67"/>
      <c r="AY281" s="236"/>
      <c r="AZ281" s="237"/>
      <c r="BA281" s="67"/>
      <c r="BC281" s="67"/>
    </row>
    <row r="282" spans="1:55" s="91" customFormat="1" ht="24" customHeight="1">
      <c r="A282" s="67"/>
      <c r="B282" s="67"/>
      <c r="C282" s="67"/>
      <c r="D282" s="84"/>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67"/>
      <c r="AD282" s="67"/>
      <c r="AE282" s="67"/>
      <c r="AF282" s="67"/>
      <c r="AG282" s="67"/>
      <c r="AH282" s="67"/>
      <c r="AI282" s="87"/>
      <c r="AJ282" s="67"/>
      <c r="AK282" s="67"/>
      <c r="AL282" s="67"/>
      <c r="AM282" s="67"/>
      <c r="AN282" s="67"/>
      <c r="AO282" s="67"/>
      <c r="AP282" s="67"/>
      <c r="AQ282" s="67"/>
      <c r="AR282" s="67"/>
      <c r="AS282" s="67"/>
      <c r="AT282" s="87"/>
      <c r="AU282" s="67"/>
      <c r="AV282" s="67"/>
      <c r="AW282" s="67"/>
      <c r="AX282" s="67"/>
      <c r="AY282" s="236"/>
      <c r="AZ282" s="237"/>
      <c r="BA282" s="67"/>
      <c r="BC282" s="67"/>
    </row>
    <row r="283" spans="1:55" s="91" customFormat="1" ht="24" customHeight="1">
      <c r="A283" s="67"/>
      <c r="B283" s="67"/>
      <c r="C283" s="67"/>
      <c r="D283" s="84"/>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67"/>
      <c r="AD283" s="67"/>
      <c r="AE283" s="67"/>
      <c r="AF283" s="67"/>
      <c r="AG283" s="67"/>
      <c r="AH283" s="67"/>
      <c r="AI283" s="87"/>
      <c r="AJ283" s="67"/>
      <c r="AK283" s="67"/>
      <c r="AL283" s="67"/>
      <c r="AM283" s="67"/>
      <c r="AN283" s="67"/>
      <c r="AO283" s="67"/>
      <c r="AP283" s="67"/>
      <c r="AQ283" s="67"/>
      <c r="AR283" s="67"/>
      <c r="AS283" s="67"/>
      <c r="AT283" s="87"/>
      <c r="AU283" s="67"/>
      <c r="AV283" s="67"/>
      <c r="AW283" s="67"/>
      <c r="AX283" s="67"/>
      <c r="AY283" s="236"/>
      <c r="AZ283" s="237"/>
      <c r="BA283" s="67"/>
      <c r="BC283" s="67"/>
    </row>
    <row r="284" spans="1:55" s="91" customFormat="1" ht="24" customHeight="1">
      <c r="A284" s="67"/>
      <c r="B284" s="67"/>
      <c r="C284" s="67"/>
      <c r="D284" s="84"/>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67"/>
      <c r="AD284" s="67"/>
      <c r="AE284" s="67"/>
      <c r="AF284" s="67"/>
      <c r="AG284" s="67"/>
      <c r="AH284" s="67"/>
      <c r="AI284" s="87"/>
      <c r="AJ284" s="67"/>
      <c r="AK284" s="67"/>
      <c r="AL284" s="67"/>
      <c r="AM284" s="67"/>
      <c r="AN284" s="67"/>
      <c r="AO284" s="67"/>
      <c r="AP284" s="67"/>
      <c r="AQ284" s="67"/>
      <c r="AR284" s="67"/>
      <c r="AS284" s="67"/>
      <c r="AT284" s="87"/>
      <c r="AU284" s="67"/>
      <c r="AV284" s="67"/>
      <c r="AW284" s="67"/>
      <c r="AX284" s="67"/>
      <c r="AY284" s="236"/>
      <c r="AZ284" s="237"/>
      <c r="BA284" s="67"/>
      <c r="BC284" s="67"/>
    </row>
    <row r="285" spans="1:55" s="91" customFormat="1" ht="24" customHeight="1">
      <c r="A285" s="67"/>
      <c r="B285" s="67"/>
      <c r="C285" s="67"/>
      <c r="D285" s="84"/>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67"/>
      <c r="AD285" s="67"/>
      <c r="AE285" s="67"/>
      <c r="AF285" s="67"/>
      <c r="AG285" s="67"/>
      <c r="AH285" s="67"/>
      <c r="AI285" s="87"/>
      <c r="AJ285" s="67"/>
      <c r="AK285" s="67"/>
      <c r="AL285" s="67"/>
      <c r="AM285" s="67"/>
      <c r="AN285" s="67"/>
      <c r="AO285" s="67"/>
      <c r="AP285" s="67"/>
      <c r="AQ285" s="67"/>
      <c r="AR285" s="67"/>
      <c r="AS285" s="67"/>
      <c r="AT285" s="87"/>
      <c r="AU285" s="67"/>
      <c r="AV285" s="67"/>
      <c r="AW285" s="67"/>
      <c r="AX285" s="67"/>
      <c r="AY285" s="236"/>
      <c r="AZ285" s="237"/>
      <c r="BA285" s="67"/>
      <c r="BC285" s="67"/>
    </row>
    <row r="286" spans="1:55" s="91" customFormat="1" ht="24" customHeight="1">
      <c r="A286" s="67"/>
      <c r="B286" s="67"/>
      <c r="C286" s="67"/>
      <c r="D286" s="84"/>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67"/>
      <c r="AD286" s="67"/>
      <c r="AE286" s="67"/>
      <c r="AF286" s="67"/>
      <c r="AG286" s="67"/>
      <c r="AH286" s="67"/>
      <c r="AI286" s="87"/>
      <c r="AJ286" s="67"/>
      <c r="AK286" s="67"/>
      <c r="AL286" s="67"/>
      <c r="AM286" s="67"/>
      <c r="AN286" s="67"/>
      <c r="AO286" s="67"/>
      <c r="AP286" s="67"/>
      <c r="AQ286" s="67"/>
      <c r="AR286" s="67"/>
      <c r="AS286" s="67"/>
      <c r="AT286" s="87"/>
      <c r="AU286" s="67"/>
      <c r="AV286" s="67"/>
      <c r="AW286" s="67"/>
      <c r="AX286" s="67"/>
      <c r="AY286" s="236"/>
      <c r="AZ286" s="237"/>
      <c r="BA286" s="67"/>
      <c r="BC286" s="67"/>
    </row>
    <row r="287" spans="1:55" s="91" customFormat="1" ht="24" customHeight="1">
      <c r="A287" s="67"/>
      <c r="B287" s="67"/>
      <c r="C287" s="67"/>
      <c r="D287" s="84"/>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67"/>
      <c r="AD287" s="67"/>
      <c r="AE287" s="67"/>
      <c r="AF287" s="67"/>
      <c r="AG287" s="67"/>
      <c r="AH287" s="67"/>
      <c r="AI287" s="87"/>
      <c r="AJ287" s="67"/>
      <c r="AK287" s="67"/>
      <c r="AL287" s="67"/>
      <c r="AM287" s="67"/>
      <c r="AN287" s="67"/>
      <c r="AO287" s="67"/>
      <c r="AP287" s="67"/>
      <c r="AQ287" s="67"/>
      <c r="AR287" s="67"/>
      <c r="AS287" s="67"/>
      <c r="AT287" s="87"/>
      <c r="AU287" s="67"/>
      <c r="AV287" s="67"/>
      <c r="AW287" s="67"/>
      <c r="AX287" s="67"/>
      <c r="AY287" s="236"/>
      <c r="AZ287" s="237"/>
      <c r="BA287" s="67"/>
      <c r="BC287" s="67"/>
    </row>
    <row r="288" spans="1:55" s="91" customFormat="1" ht="24" customHeight="1">
      <c r="A288" s="67"/>
      <c r="B288" s="67"/>
      <c r="C288" s="67"/>
      <c r="D288" s="84"/>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67"/>
      <c r="AD288" s="67"/>
      <c r="AE288" s="67"/>
      <c r="AF288" s="67"/>
      <c r="AG288" s="67"/>
      <c r="AH288" s="67"/>
      <c r="AI288" s="87"/>
      <c r="AJ288" s="67"/>
      <c r="AK288" s="67"/>
      <c r="AL288" s="67"/>
      <c r="AM288" s="67"/>
      <c r="AN288" s="67"/>
      <c r="AO288" s="67"/>
      <c r="AP288" s="67"/>
      <c r="AQ288" s="67"/>
      <c r="AR288" s="67"/>
      <c r="AS288" s="67"/>
      <c r="AT288" s="87"/>
      <c r="AU288" s="67"/>
      <c r="AV288" s="67"/>
      <c r="AW288" s="67"/>
      <c r="AX288" s="67"/>
      <c r="AY288" s="236"/>
      <c r="AZ288" s="237"/>
      <c r="BA288" s="67"/>
      <c r="BC288" s="67"/>
    </row>
    <row r="289" spans="1:55" s="91" customFormat="1" ht="24" customHeight="1">
      <c r="A289" s="67"/>
      <c r="B289" s="67"/>
      <c r="C289" s="67"/>
      <c r="D289" s="84"/>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67"/>
      <c r="AD289" s="67"/>
      <c r="AE289" s="67"/>
      <c r="AF289" s="67"/>
      <c r="AG289" s="67"/>
      <c r="AH289" s="67"/>
      <c r="AI289" s="87"/>
      <c r="AJ289" s="67"/>
      <c r="AK289" s="67"/>
      <c r="AL289" s="67"/>
      <c r="AM289" s="67"/>
      <c r="AN289" s="67"/>
      <c r="AO289" s="67"/>
      <c r="AP289" s="67"/>
      <c r="AQ289" s="67"/>
      <c r="AR289" s="67"/>
      <c r="AS289" s="67"/>
      <c r="AT289" s="87"/>
      <c r="AU289" s="67"/>
      <c r="AV289" s="67"/>
      <c r="AW289" s="67"/>
      <c r="AX289" s="67"/>
      <c r="AY289" s="236"/>
      <c r="AZ289" s="237"/>
      <c r="BA289" s="67"/>
      <c r="BC289" s="67"/>
    </row>
    <row r="290" spans="1:55" s="91" customFormat="1" ht="24" customHeight="1">
      <c r="A290" s="67"/>
      <c r="B290" s="67"/>
      <c r="C290" s="67"/>
      <c r="D290" s="84"/>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67"/>
      <c r="AD290" s="67"/>
      <c r="AE290" s="67"/>
      <c r="AF290" s="67"/>
      <c r="AG290" s="67"/>
      <c r="AH290" s="67"/>
      <c r="AI290" s="87"/>
      <c r="AJ290" s="67"/>
      <c r="AK290" s="67"/>
      <c r="AL290" s="67"/>
      <c r="AM290" s="67"/>
      <c r="AN290" s="67"/>
      <c r="AO290" s="67"/>
      <c r="AP290" s="67"/>
      <c r="AQ290" s="67"/>
      <c r="AR290" s="67"/>
      <c r="AS290" s="67"/>
      <c r="AT290" s="87"/>
      <c r="AU290" s="67"/>
      <c r="AV290" s="67"/>
      <c r="AW290" s="67"/>
      <c r="AX290" s="67"/>
      <c r="AY290" s="236"/>
      <c r="AZ290" s="237"/>
      <c r="BA290" s="67"/>
      <c r="BC290" s="67"/>
    </row>
    <row r="291" spans="1:55" s="91" customFormat="1" ht="24" customHeight="1">
      <c r="A291" s="67"/>
      <c r="B291" s="67"/>
      <c r="C291" s="67"/>
      <c r="D291" s="84"/>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67"/>
      <c r="AD291" s="67"/>
      <c r="AE291" s="67"/>
      <c r="AF291" s="67"/>
      <c r="AG291" s="67"/>
      <c r="AH291" s="67"/>
      <c r="AI291" s="87"/>
      <c r="AJ291" s="67"/>
      <c r="AK291" s="67"/>
      <c r="AL291" s="67"/>
      <c r="AM291" s="67"/>
      <c r="AN291" s="67"/>
      <c r="AO291" s="67"/>
      <c r="AP291" s="67"/>
      <c r="AQ291" s="67"/>
      <c r="AR291" s="67"/>
      <c r="AS291" s="67"/>
      <c r="AT291" s="87"/>
      <c r="AU291" s="67"/>
      <c r="AV291" s="67"/>
      <c r="AW291" s="67"/>
      <c r="AX291" s="67"/>
      <c r="AY291" s="236"/>
      <c r="AZ291" s="237"/>
      <c r="BA291" s="67"/>
      <c r="BC291" s="67"/>
    </row>
    <row r="292" spans="1:55" s="91" customFormat="1" ht="24" customHeight="1">
      <c r="A292" s="67"/>
      <c r="B292" s="67"/>
      <c r="C292" s="67"/>
      <c r="D292" s="84"/>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67"/>
      <c r="AD292" s="67"/>
      <c r="AE292" s="67"/>
      <c r="AF292" s="67"/>
      <c r="AG292" s="67"/>
      <c r="AH292" s="67"/>
      <c r="AI292" s="87"/>
      <c r="AJ292" s="67"/>
      <c r="AK292" s="67"/>
      <c r="AL292" s="67"/>
      <c r="AM292" s="67"/>
      <c r="AN292" s="67"/>
      <c r="AO292" s="67"/>
      <c r="AP292" s="67"/>
      <c r="AQ292" s="67"/>
      <c r="AR292" s="67"/>
      <c r="AS292" s="67"/>
      <c r="AT292" s="87"/>
      <c r="AU292" s="67"/>
      <c r="AV292" s="67"/>
      <c r="AW292" s="67"/>
      <c r="AX292" s="67"/>
      <c r="AY292" s="236"/>
      <c r="AZ292" s="237"/>
      <c r="BA292" s="67"/>
      <c r="BC292" s="67"/>
    </row>
    <row r="293" spans="1:55" s="91" customFormat="1" ht="24" customHeight="1">
      <c r="A293" s="67"/>
      <c r="B293" s="67"/>
      <c r="C293" s="67"/>
      <c r="D293" s="84"/>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67"/>
      <c r="AD293" s="67"/>
      <c r="AE293" s="67"/>
      <c r="AF293" s="67"/>
      <c r="AG293" s="67"/>
      <c r="AH293" s="67"/>
      <c r="AI293" s="87"/>
      <c r="AJ293" s="67"/>
      <c r="AK293" s="67"/>
      <c r="AL293" s="67"/>
      <c r="AM293" s="67"/>
      <c r="AN293" s="67"/>
      <c r="AO293" s="67"/>
      <c r="AP293" s="67"/>
      <c r="AQ293" s="67"/>
      <c r="AR293" s="67"/>
      <c r="AS293" s="67"/>
      <c r="AT293" s="87"/>
      <c r="AU293" s="67"/>
      <c r="AV293" s="67"/>
      <c r="AW293" s="67"/>
      <c r="AX293" s="67"/>
      <c r="AY293" s="236"/>
      <c r="AZ293" s="237"/>
      <c r="BA293" s="67"/>
      <c r="BC293" s="67"/>
    </row>
    <row r="294" spans="1:55" s="91" customFormat="1" ht="24" customHeight="1">
      <c r="A294" s="67"/>
      <c r="B294" s="67"/>
      <c r="C294" s="67"/>
      <c r="D294" s="84"/>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67"/>
      <c r="AD294" s="67"/>
      <c r="AE294" s="67"/>
      <c r="AF294" s="67"/>
      <c r="AG294" s="67"/>
      <c r="AH294" s="67"/>
      <c r="AI294" s="87"/>
      <c r="AJ294" s="67"/>
      <c r="AK294" s="67"/>
      <c r="AL294" s="67"/>
      <c r="AM294" s="67"/>
      <c r="AN294" s="67"/>
      <c r="AO294" s="67"/>
      <c r="AP294" s="67"/>
      <c r="AQ294" s="67"/>
      <c r="AR294" s="67"/>
      <c r="AS294" s="67"/>
      <c r="AT294" s="87"/>
      <c r="AU294" s="67"/>
      <c r="AV294" s="67"/>
      <c r="AW294" s="67"/>
      <c r="AX294" s="67"/>
      <c r="AY294" s="236"/>
      <c r="AZ294" s="237"/>
      <c r="BA294" s="67"/>
      <c r="BC294" s="67"/>
    </row>
    <row r="295" spans="1:55" s="91" customFormat="1" ht="24" customHeight="1">
      <c r="A295" s="67"/>
      <c r="B295" s="67"/>
      <c r="C295" s="67"/>
      <c r="D295" s="84"/>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67"/>
      <c r="AD295" s="67"/>
      <c r="AE295" s="67"/>
      <c r="AF295" s="67"/>
      <c r="AG295" s="67"/>
      <c r="AH295" s="67"/>
      <c r="AI295" s="87"/>
      <c r="AJ295" s="67"/>
      <c r="AK295" s="67"/>
      <c r="AL295" s="67"/>
      <c r="AM295" s="67"/>
      <c r="AN295" s="67"/>
      <c r="AO295" s="67"/>
      <c r="AP295" s="67"/>
      <c r="AQ295" s="67"/>
      <c r="AR295" s="67"/>
      <c r="AS295" s="67"/>
      <c r="AT295" s="87"/>
      <c r="AU295" s="67"/>
      <c r="AV295" s="67"/>
      <c r="AW295" s="67"/>
      <c r="AX295" s="67"/>
      <c r="AY295" s="236"/>
      <c r="AZ295" s="237"/>
      <c r="BA295" s="67"/>
      <c r="BC295" s="67"/>
    </row>
    <row r="296" spans="1:55" s="91" customFormat="1" ht="24" customHeight="1">
      <c r="A296" s="67"/>
      <c r="B296" s="67"/>
      <c r="C296" s="67"/>
      <c r="D296" s="84"/>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67"/>
      <c r="AD296" s="67"/>
      <c r="AE296" s="67"/>
      <c r="AF296" s="67"/>
      <c r="AG296" s="67"/>
      <c r="AH296" s="67"/>
      <c r="AI296" s="87"/>
      <c r="AJ296" s="67"/>
      <c r="AK296" s="67"/>
      <c r="AL296" s="67"/>
      <c r="AM296" s="67"/>
      <c r="AN296" s="67"/>
      <c r="AO296" s="67"/>
      <c r="AP296" s="67"/>
      <c r="AQ296" s="67"/>
      <c r="AR296" s="67"/>
      <c r="AS296" s="67"/>
      <c r="AT296" s="87"/>
      <c r="AU296" s="67"/>
      <c r="AV296" s="67"/>
      <c r="AW296" s="67"/>
      <c r="AX296" s="67"/>
      <c r="AY296" s="236"/>
      <c r="AZ296" s="237"/>
      <c r="BA296" s="67"/>
      <c r="BC296" s="67"/>
    </row>
    <row r="297" spans="1:55" s="91" customFormat="1" ht="24" customHeight="1">
      <c r="A297" s="67"/>
      <c r="B297" s="67"/>
      <c r="C297" s="67"/>
      <c r="D297" s="84"/>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67"/>
      <c r="AD297" s="67"/>
      <c r="AE297" s="67"/>
      <c r="AF297" s="67"/>
      <c r="AG297" s="67"/>
      <c r="AH297" s="67"/>
      <c r="AI297" s="87"/>
      <c r="AJ297" s="67"/>
      <c r="AK297" s="67"/>
      <c r="AL297" s="67"/>
      <c r="AM297" s="67"/>
      <c r="AN297" s="67"/>
      <c r="AO297" s="67"/>
      <c r="AP297" s="67"/>
      <c r="AQ297" s="67"/>
      <c r="AR297" s="67"/>
      <c r="AS297" s="67"/>
      <c r="AT297" s="87"/>
      <c r="AU297" s="67"/>
      <c r="AV297" s="67"/>
      <c r="AW297" s="67"/>
      <c r="AX297" s="67"/>
      <c r="AY297" s="236"/>
      <c r="AZ297" s="237"/>
      <c r="BA297" s="67"/>
      <c r="BC297" s="67"/>
    </row>
    <row r="298" spans="1:55" s="91" customFormat="1" ht="24" customHeight="1">
      <c r="A298" s="67"/>
      <c r="B298" s="67"/>
      <c r="C298" s="67"/>
      <c r="D298" s="84"/>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67"/>
      <c r="AD298" s="67"/>
      <c r="AE298" s="67"/>
      <c r="AF298" s="67"/>
      <c r="AG298" s="67"/>
      <c r="AH298" s="67"/>
      <c r="AI298" s="87"/>
      <c r="AJ298" s="67"/>
      <c r="AK298" s="67"/>
      <c r="AL298" s="67"/>
      <c r="AM298" s="67"/>
      <c r="AN298" s="67"/>
      <c r="AO298" s="67"/>
      <c r="AP298" s="67"/>
      <c r="AQ298" s="67"/>
      <c r="AR298" s="67"/>
      <c r="AS298" s="67"/>
      <c r="AT298" s="87"/>
      <c r="AU298" s="67"/>
      <c r="AV298" s="67"/>
      <c r="AW298" s="67"/>
      <c r="AX298" s="67"/>
      <c r="AY298" s="236"/>
      <c r="AZ298" s="237"/>
      <c r="BA298" s="67"/>
      <c r="BC298" s="67"/>
    </row>
    <row r="299" spans="1:55" s="91" customFormat="1" ht="24" customHeight="1">
      <c r="A299" s="67"/>
      <c r="B299" s="67"/>
      <c r="C299" s="67"/>
      <c r="D299" s="84"/>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67"/>
      <c r="AD299" s="67"/>
      <c r="AE299" s="67"/>
      <c r="AF299" s="67"/>
      <c r="AG299" s="67"/>
      <c r="AH299" s="67"/>
      <c r="AI299" s="87"/>
      <c r="AJ299" s="67"/>
      <c r="AK299" s="67"/>
      <c r="AL299" s="67"/>
      <c r="AM299" s="67"/>
      <c r="AN299" s="67"/>
      <c r="AO299" s="67"/>
      <c r="AP299" s="67"/>
      <c r="AQ299" s="67"/>
      <c r="AR299" s="67"/>
      <c r="AS299" s="67"/>
      <c r="AT299" s="87"/>
      <c r="AU299" s="67"/>
      <c r="AV299" s="67"/>
      <c r="AW299" s="67"/>
      <c r="AX299" s="67"/>
      <c r="AY299" s="236"/>
      <c r="AZ299" s="237"/>
      <c r="BA299" s="67"/>
      <c r="BC299" s="67"/>
    </row>
    <row r="300" spans="1:55" s="91" customFormat="1" ht="24" customHeight="1">
      <c r="A300" s="67"/>
      <c r="B300" s="67"/>
      <c r="C300" s="67"/>
      <c r="D300" s="84"/>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67"/>
      <c r="AD300" s="67"/>
      <c r="AE300" s="67"/>
      <c r="AF300" s="67"/>
      <c r="AG300" s="67"/>
      <c r="AH300" s="67"/>
      <c r="AI300" s="87"/>
      <c r="AJ300" s="67"/>
      <c r="AK300" s="67"/>
      <c r="AL300" s="67"/>
      <c r="AM300" s="67"/>
      <c r="AN300" s="67"/>
      <c r="AO300" s="67"/>
      <c r="AP300" s="67"/>
      <c r="AQ300" s="67"/>
      <c r="AR300" s="67"/>
      <c r="AS300" s="67"/>
      <c r="AT300" s="87"/>
      <c r="AU300" s="67"/>
      <c r="AV300" s="67"/>
      <c r="AW300" s="67"/>
      <c r="AX300" s="67"/>
      <c r="AY300" s="236"/>
      <c r="AZ300" s="237"/>
      <c r="BA300" s="67"/>
      <c r="BC300" s="67"/>
    </row>
    <row r="301" spans="1:55" s="91" customFormat="1" ht="24" customHeight="1">
      <c r="A301" s="67"/>
      <c r="B301" s="67"/>
      <c r="C301" s="67"/>
      <c r="D301" s="84"/>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67"/>
      <c r="AD301" s="67"/>
      <c r="AE301" s="67"/>
      <c r="AF301" s="67"/>
      <c r="AG301" s="67"/>
      <c r="AH301" s="67"/>
      <c r="AI301" s="87"/>
      <c r="AJ301" s="67"/>
      <c r="AK301" s="67"/>
      <c r="AL301" s="67"/>
      <c r="AM301" s="67"/>
      <c r="AN301" s="67"/>
      <c r="AO301" s="67"/>
      <c r="AP301" s="67"/>
      <c r="AQ301" s="67"/>
      <c r="AR301" s="67"/>
      <c r="AS301" s="67"/>
      <c r="AT301" s="87"/>
      <c r="AU301" s="67"/>
      <c r="AV301" s="67"/>
      <c r="AW301" s="67"/>
      <c r="AX301" s="67"/>
      <c r="AY301" s="236"/>
      <c r="AZ301" s="237"/>
      <c r="BA301" s="67"/>
      <c r="BC301" s="67"/>
    </row>
    <row r="302" spans="1:55" s="91" customFormat="1" ht="24" customHeight="1">
      <c r="A302" s="67"/>
      <c r="B302" s="67"/>
      <c r="C302" s="67"/>
      <c r="D302" s="84"/>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67"/>
      <c r="AD302" s="67"/>
      <c r="AE302" s="67"/>
      <c r="AF302" s="67"/>
      <c r="AG302" s="67"/>
      <c r="AH302" s="67"/>
      <c r="AI302" s="87"/>
      <c r="AJ302" s="67"/>
      <c r="AK302" s="67"/>
      <c r="AL302" s="67"/>
      <c r="AM302" s="67"/>
      <c r="AN302" s="67"/>
      <c r="AO302" s="67"/>
      <c r="AP302" s="67"/>
      <c r="AQ302" s="67"/>
      <c r="AR302" s="67"/>
      <c r="AS302" s="67"/>
      <c r="AT302" s="87"/>
      <c r="AU302" s="67"/>
      <c r="AV302" s="67"/>
      <c r="AW302" s="67"/>
      <c r="AX302" s="67"/>
      <c r="AY302" s="236"/>
      <c r="AZ302" s="237"/>
      <c r="BA302" s="67"/>
      <c r="BC302" s="67"/>
    </row>
    <row r="303" spans="1:55" s="91" customFormat="1" ht="24" customHeight="1">
      <c r="A303" s="67"/>
      <c r="B303" s="67"/>
      <c r="C303" s="67"/>
      <c r="D303" s="84"/>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67"/>
      <c r="AD303" s="67"/>
      <c r="AE303" s="67"/>
      <c r="AF303" s="67"/>
      <c r="AG303" s="67"/>
      <c r="AH303" s="67"/>
      <c r="AI303" s="87"/>
      <c r="AJ303" s="67"/>
      <c r="AK303" s="67"/>
      <c r="AL303" s="67"/>
      <c r="AM303" s="67"/>
      <c r="AN303" s="67"/>
      <c r="AO303" s="67"/>
      <c r="AP303" s="67"/>
      <c r="AQ303" s="67"/>
      <c r="AR303" s="67"/>
      <c r="AS303" s="67"/>
      <c r="AT303" s="87"/>
      <c r="AU303" s="67"/>
      <c r="AV303" s="67"/>
      <c r="AW303" s="67"/>
      <c r="AX303" s="67"/>
      <c r="AY303" s="236"/>
      <c r="AZ303" s="237"/>
      <c r="BA303" s="67"/>
      <c r="BC303" s="67"/>
    </row>
    <row r="304" spans="1:55" s="91" customFormat="1" ht="24" customHeight="1">
      <c r="A304" s="67"/>
      <c r="B304" s="67"/>
      <c r="C304" s="67"/>
      <c r="D304" s="84"/>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67"/>
      <c r="AD304" s="67"/>
      <c r="AE304" s="67"/>
      <c r="AF304" s="67"/>
      <c r="AG304" s="67"/>
      <c r="AH304" s="67"/>
      <c r="AI304" s="87"/>
      <c r="AJ304" s="67"/>
      <c r="AK304" s="67"/>
      <c r="AL304" s="67"/>
      <c r="AM304" s="67"/>
      <c r="AN304" s="67"/>
      <c r="AO304" s="67"/>
      <c r="AP304" s="67"/>
      <c r="AQ304" s="67"/>
      <c r="AR304" s="67"/>
      <c r="AS304" s="67"/>
      <c r="AT304" s="87"/>
      <c r="AU304" s="67"/>
      <c r="AV304" s="67"/>
      <c r="AW304" s="67"/>
      <c r="AX304" s="67"/>
      <c r="AY304" s="236"/>
      <c r="AZ304" s="237"/>
      <c r="BA304" s="67"/>
      <c r="BC304" s="67"/>
    </row>
    <row r="305" spans="1:55" s="91" customFormat="1" ht="24" customHeight="1">
      <c r="A305" s="67"/>
      <c r="B305" s="67"/>
      <c r="C305" s="67"/>
      <c r="D305" s="84"/>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67"/>
      <c r="AD305" s="67"/>
      <c r="AE305" s="67"/>
      <c r="AF305" s="67"/>
      <c r="AG305" s="67"/>
      <c r="AH305" s="67"/>
      <c r="AI305" s="87"/>
      <c r="AJ305" s="67"/>
      <c r="AK305" s="67"/>
      <c r="AL305" s="67"/>
      <c r="AM305" s="67"/>
      <c r="AN305" s="67"/>
      <c r="AO305" s="67"/>
      <c r="AP305" s="67"/>
      <c r="AQ305" s="67"/>
      <c r="AR305" s="67"/>
      <c r="AS305" s="67"/>
      <c r="AT305" s="87"/>
      <c r="AU305" s="67"/>
      <c r="AV305" s="67"/>
      <c r="AW305" s="67"/>
      <c r="AX305" s="67"/>
      <c r="AY305" s="236"/>
      <c r="AZ305" s="237"/>
      <c r="BA305" s="67"/>
      <c r="BC305" s="67"/>
    </row>
    <row r="306" spans="1:55" s="91" customFormat="1" ht="24" customHeight="1">
      <c r="A306" s="67"/>
      <c r="B306" s="67"/>
      <c r="C306" s="67"/>
      <c r="D306" s="84"/>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67"/>
      <c r="AD306" s="67"/>
      <c r="AE306" s="67"/>
      <c r="AF306" s="67"/>
      <c r="AG306" s="67"/>
      <c r="AH306" s="67"/>
      <c r="AI306" s="87"/>
      <c r="AJ306" s="67"/>
      <c r="AK306" s="67"/>
      <c r="AL306" s="67"/>
      <c r="AM306" s="67"/>
      <c r="AN306" s="67"/>
      <c r="AO306" s="67"/>
      <c r="AP306" s="67"/>
      <c r="AQ306" s="67"/>
      <c r="AR306" s="67"/>
      <c r="AS306" s="67"/>
      <c r="AT306" s="87"/>
      <c r="AU306" s="67"/>
      <c r="AV306" s="67"/>
      <c r="AW306" s="67"/>
      <c r="AX306" s="67"/>
      <c r="AY306" s="236"/>
      <c r="AZ306" s="237"/>
      <c r="BA306" s="67"/>
      <c r="BC306" s="67"/>
    </row>
    <row r="307" spans="1:55" s="91" customFormat="1" ht="24" customHeight="1">
      <c r="A307" s="67"/>
      <c r="B307" s="67"/>
      <c r="C307" s="67"/>
      <c r="D307" s="84"/>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67"/>
      <c r="AD307" s="67"/>
      <c r="AE307" s="67"/>
      <c r="AF307" s="67"/>
      <c r="AG307" s="67"/>
      <c r="AH307" s="67"/>
      <c r="AI307" s="87"/>
      <c r="AJ307" s="67"/>
      <c r="AK307" s="67"/>
      <c r="AL307" s="67"/>
      <c r="AM307" s="67"/>
      <c r="AN307" s="67"/>
      <c r="AO307" s="67"/>
      <c r="AP307" s="67"/>
      <c r="AQ307" s="67"/>
      <c r="AR307" s="67"/>
      <c r="AS307" s="67"/>
      <c r="AT307" s="87"/>
      <c r="AU307" s="67"/>
      <c r="AV307" s="67"/>
      <c r="AW307" s="67"/>
      <c r="AX307" s="67"/>
      <c r="AY307" s="236"/>
      <c r="AZ307" s="237"/>
      <c r="BA307" s="67"/>
      <c r="BC307" s="67"/>
    </row>
    <row r="308" spans="1:55" s="91" customFormat="1" ht="24" customHeight="1">
      <c r="A308" s="67"/>
      <c r="B308" s="67"/>
      <c r="C308" s="67"/>
      <c r="D308" s="84"/>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67"/>
      <c r="AD308" s="67"/>
      <c r="AE308" s="67"/>
      <c r="AF308" s="67"/>
      <c r="AG308" s="67"/>
      <c r="AH308" s="67"/>
      <c r="AI308" s="87"/>
      <c r="AJ308" s="67"/>
      <c r="AK308" s="67"/>
      <c r="AL308" s="67"/>
      <c r="AM308" s="67"/>
      <c r="AN308" s="67"/>
      <c r="AO308" s="67"/>
      <c r="AP308" s="67"/>
      <c r="AQ308" s="67"/>
      <c r="AR308" s="67"/>
      <c r="AS308" s="67"/>
      <c r="AT308" s="87"/>
      <c r="AU308" s="67"/>
      <c r="AV308" s="67"/>
      <c r="AW308" s="67"/>
      <c r="AX308" s="67"/>
      <c r="AY308" s="236"/>
      <c r="AZ308" s="237"/>
      <c r="BA308" s="67"/>
      <c r="BC308" s="67"/>
    </row>
    <row r="309" spans="1:55" s="91" customFormat="1" ht="24" customHeight="1">
      <c r="A309" s="67"/>
      <c r="B309" s="67"/>
      <c r="C309" s="67"/>
      <c r="D309" s="84"/>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67"/>
      <c r="AD309" s="67"/>
      <c r="AE309" s="67"/>
      <c r="AF309" s="67"/>
      <c r="AG309" s="67"/>
      <c r="AH309" s="67"/>
      <c r="AI309" s="87"/>
      <c r="AJ309" s="67"/>
      <c r="AK309" s="67"/>
      <c r="AL309" s="67"/>
      <c r="AM309" s="67"/>
      <c r="AN309" s="67"/>
      <c r="AO309" s="67"/>
      <c r="AP309" s="67"/>
      <c r="AQ309" s="67"/>
      <c r="AR309" s="67"/>
      <c r="AS309" s="67"/>
      <c r="AT309" s="87"/>
      <c r="AU309" s="67"/>
      <c r="AV309" s="67"/>
      <c r="AW309" s="67"/>
      <c r="AX309" s="67"/>
      <c r="AY309" s="236"/>
      <c r="AZ309" s="237"/>
      <c r="BA309" s="67"/>
      <c r="BC309" s="67"/>
    </row>
    <row r="310" spans="1:55" s="91" customFormat="1" ht="24" customHeight="1">
      <c r="A310" s="67"/>
      <c r="B310" s="67"/>
      <c r="C310" s="67"/>
      <c r="D310" s="84"/>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67"/>
      <c r="AD310" s="67"/>
      <c r="AE310" s="67"/>
      <c r="AF310" s="67"/>
      <c r="AG310" s="67"/>
      <c r="AH310" s="67"/>
      <c r="AI310" s="87"/>
      <c r="AJ310" s="67"/>
      <c r="AK310" s="67"/>
      <c r="AL310" s="67"/>
      <c r="AM310" s="67"/>
      <c r="AN310" s="67"/>
      <c r="AO310" s="67"/>
      <c r="AP310" s="67"/>
      <c r="AQ310" s="67"/>
      <c r="AR310" s="67"/>
      <c r="AS310" s="67"/>
      <c r="AT310" s="87"/>
      <c r="AU310" s="67"/>
      <c r="AV310" s="67"/>
      <c r="AW310" s="67"/>
      <c r="AX310" s="67"/>
      <c r="AY310" s="236"/>
      <c r="AZ310" s="237"/>
      <c r="BA310" s="67"/>
      <c r="BC310" s="67"/>
    </row>
    <row r="311" spans="1:55" s="91" customFormat="1" ht="24" customHeight="1">
      <c r="A311" s="67"/>
      <c r="B311" s="67"/>
      <c r="C311" s="67"/>
      <c r="D311" s="84"/>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67"/>
      <c r="AD311" s="67"/>
      <c r="AE311" s="67"/>
      <c r="AF311" s="67"/>
      <c r="AG311" s="67"/>
      <c r="AH311" s="67"/>
      <c r="AI311" s="87"/>
      <c r="AJ311" s="67"/>
      <c r="AK311" s="67"/>
      <c r="AL311" s="67"/>
      <c r="AM311" s="67"/>
      <c r="AN311" s="67"/>
      <c r="AO311" s="67"/>
      <c r="AP311" s="67"/>
      <c r="AQ311" s="67"/>
      <c r="AR311" s="67"/>
      <c r="AS311" s="67"/>
      <c r="AT311" s="87"/>
      <c r="AU311" s="67"/>
      <c r="AV311" s="67"/>
      <c r="AW311" s="67"/>
      <c r="AX311" s="67"/>
      <c r="AY311" s="236"/>
      <c r="AZ311" s="237"/>
      <c r="BA311" s="67"/>
      <c r="BC311" s="67"/>
    </row>
    <row r="312" spans="1:55" s="91" customFormat="1" ht="24" customHeight="1">
      <c r="A312" s="67"/>
      <c r="B312" s="67"/>
      <c r="C312" s="67"/>
      <c r="D312" s="84"/>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67"/>
      <c r="AD312" s="67"/>
      <c r="AE312" s="67"/>
      <c r="AF312" s="67"/>
      <c r="AG312" s="67"/>
      <c r="AH312" s="67"/>
      <c r="AI312" s="87"/>
      <c r="AJ312" s="67"/>
      <c r="AK312" s="67"/>
      <c r="AL312" s="67"/>
      <c r="AM312" s="67"/>
      <c r="AN312" s="67"/>
      <c r="AO312" s="67"/>
      <c r="AP312" s="67"/>
      <c r="AQ312" s="67"/>
      <c r="AR312" s="67"/>
      <c r="AS312" s="67"/>
      <c r="AT312" s="87"/>
      <c r="AU312" s="67"/>
      <c r="AV312" s="67"/>
      <c r="AW312" s="67"/>
      <c r="AX312" s="67"/>
      <c r="AY312" s="236"/>
      <c r="AZ312" s="237"/>
      <c r="BA312" s="67"/>
      <c r="BC312" s="67"/>
    </row>
    <row r="313" spans="1:55" s="91" customFormat="1" ht="24" customHeight="1">
      <c r="A313" s="67"/>
      <c r="B313" s="67"/>
      <c r="C313" s="67"/>
      <c r="D313" s="84"/>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67"/>
      <c r="AD313" s="67"/>
      <c r="AE313" s="67"/>
      <c r="AF313" s="67"/>
      <c r="AG313" s="67"/>
      <c r="AH313" s="67"/>
      <c r="AI313" s="87"/>
      <c r="AJ313" s="67"/>
      <c r="AK313" s="67"/>
      <c r="AL313" s="67"/>
      <c r="AM313" s="67"/>
      <c r="AN313" s="67"/>
      <c r="AO313" s="67"/>
      <c r="AP313" s="67"/>
      <c r="AQ313" s="67"/>
      <c r="AR313" s="67"/>
      <c r="AS313" s="67"/>
      <c r="AT313" s="87"/>
      <c r="AU313" s="67"/>
      <c r="AV313" s="67"/>
      <c r="AW313" s="67"/>
      <c r="AX313" s="67"/>
      <c r="AY313" s="236"/>
      <c r="AZ313" s="237"/>
      <c r="BA313" s="67"/>
      <c r="BC313" s="67"/>
    </row>
    <row r="314" spans="1:55" s="91" customFormat="1" ht="24" customHeight="1">
      <c r="A314" s="67"/>
      <c r="B314" s="67"/>
      <c r="C314" s="67"/>
      <c r="D314" s="84"/>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67"/>
      <c r="AD314" s="67"/>
      <c r="AE314" s="67"/>
      <c r="AF314" s="67"/>
      <c r="AG314" s="67"/>
      <c r="AH314" s="67"/>
      <c r="AI314" s="87"/>
      <c r="AJ314" s="67"/>
      <c r="AK314" s="67"/>
      <c r="AL314" s="67"/>
      <c r="AM314" s="67"/>
      <c r="AN314" s="67"/>
      <c r="AO314" s="67"/>
      <c r="AP314" s="67"/>
      <c r="AQ314" s="67"/>
      <c r="AR314" s="67"/>
      <c r="AS314" s="67"/>
      <c r="AT314" s="87"/>
      <c r="AU314" s="67"/>
      <c r="AV314" s="67"/>
      <c r="AW314" s="67"/>
      <c r="AX314" s="67"/>
      <c r="AY314" s="236"/>
      <c r="AZ314" s="237"/>
      <c r="BA314" s="67"/>
      <c r="BC314" s="67"/>
    </row>
    <row r="315" spans="1:55" s="91" customFormat="1" ht="24" customHeight="1">
      <c r="A315" s="67"/>
      <c r="B315" s="67"/>
      <c r="C315" s="67"/>
      <c r="D315" s="84"/>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67"/>
      <c r="AD315" s="67"/>
      <c r="AE315" s="67"/>
      <c r="AF315" s="67"/>
      <c r="AG315" s="67"/>
      <c r="AH315" s="67"/>
      <c r="AI315" s="87"/>
      <c r="AJ315" s="67"/>
      <c r="AK315" s="67"/>
      <c r="AL315" s="67"/>
      <c r="AM315" s="67"/>
      <c r="AN315" s="67"/>
      <c r="AO315" s="67"/>
      <c r="AP315" s="67"/>
      <c r="AQ315" s="67"/>
      <c r="AR315" s="67"/>
      <c r="AS315" s="67"/>
      <c r="AT315" s="87"/>
      <c r="AU315" s="67"/>
      <c r="AV315" s="67"/>
      <c r="AW315" s="67"/>
      <c r="AX315" s="67"/>
      <c r="AY315" s="236"/>
      <c r="AZ315" s="237"/>
      <c r="BA315" s="67"/>
      <c r="BC315" s="67"/>
    </row>
    <row r="316" spans="1:55" s="91" customFormat="1" ht="24" customHeight="1">
      <c r="A316" s="67"/>
      <c r="B316" s="67"/>
      <c r="C316" s="67"/>
      <c r="D316" s="84"/>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67"/>
      <c r="AD316" s="67"/>
      <c r="AE316" s="67"/>
      <c r="AF316" s="67"/>
      <c r="AG316" s="67"/>
      <c r="AH316" s="67"/>
      <c r="AI316" s="87"/>
      <c r="AJ316" s="67"/>
      <c r="AK316" s="67"/>
      <c r="AL316" s="67"/>
      <c r="AM316" s="67"/>
      <c r="AN316" s="67"/>
      <c r="AO316" s="67"/>
      <c r="AP316" s="67"/>
      <c r="AQ316" s="67"/>
      <c r="AR316" s="67"/>
      <c r="AS316" s="67"/>
      <c r="AT316" s="87"/>
      <c r="AU316" s="67"/>
      <c r="AV316" s="67"/>
      <c r="AW316" s="67"/>
      <c r="AX316" s="67"/>
      <c r="AY316" s="236"/>
      <c r="AZ316" s="237"/>
      <c r="BA316" s="67"/>
      <c r="BC316" s="67"/>
    </row>
    <row r="317" spans="1:55" s="91" customFormat="1" ht="24" customHeight="1">
      <c r="A317" s="67"/>
      <c r="B317" s="67"/>
      <c r="C317" s="67"/>
      <c r="D317" s="84"/>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67"/>
      <c r="AD317" s="67"/>
      <c r="AE317" s="67"/>
      <c r="AF317" s="67"/>
      <c r="AG317" s="67"/>
      <c r="AH317" s="67"/>
      <c r="AI317" s="87"/>
      <c r="AJ317" s="67"/>
      <c r="AK317" s="67"/>
      <c r="AL317" s="67"/>
      <c r="AM317" s="67"/>
      <c r="AN317" s="67"/>
      <c r="AO317" s="67"/>
      <c r="AP317" s="67"/>
      <c r="AQ317" s="67"/>
      <c r="AR317" s="67"/>
      <c r="AS317" s="67"/>
      <c r="AT317" s="87"/>
      <c r="AU317" s="67"/>
      <c r="AV317" s="67"/>
      <c r="AW317" s="67"/>
      <c r="AX317" s="67"/>
      <c r="AY317" s="236"/>
      <c r="AZ317" s="237"/>
      <c r="BA317" s="67"/>
      <c r="BC317" s="67"/>
    </row>
    <row r="318" spans="1:55" s="91" customFormat="1" ht="24" customHeight="1">
      <c r="A318" s="67"/>
      <c r="B318" s="67"/>
      <c r="C318" s="67"/>
      <c r="D318" s="84"/>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67"/>
      <c r="AD318" s="67"/>
      <c r="AE318" s="67"/>
      <c r="AF318" s="67"/>
      <c r="AG318" s="67"/>
      <c r="AH318" s="67"/>
      <c r="AI318" s="87"/>
      <c r="AJ318" s="67"/>
      <c r="AK318" s="67"/>
      <c r="AL318" s="67"/>
      <c r="AM318" s="67"/>
      <c r="AN318" s="67"/>
      <c r="AO318" s="67"/>
      <c r="AP318" s="67"/>
      <c r="AQ318" s="67"/>
      <c r="AR318" s="67"/>
      <c r="AS318" s="67"/>
      <c r="AT318" s="87"/>
      <c r="AU318" s="67"/>
      <c r="AV318" s="67"/>
      <c r="AW318" s="67"/>
      <c r="AX318" s="67"/>
      <c r="AY318" s="236"/>
      <c r="AZ318" s="237"/>
      <c r="BA318" s="67"/>
      <c r="BC318" s="67"/>
    </row>
    <row r="319" spans="1:55" s="91" customFormat="1" ht="24" customHeight="1">
      <c r="A319" s="67"/>
      <c r="B319" s="67"/>
      <c r="C319" s="67"/>
      <c r="D319" s="84"/>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67"/>
      <c r="AD319" s="67"/>
      <c r="AE319" s="67"/>
      <c r="AF319" s="67"/>
      <c r="AG319" s="67"/>
      <c r="AH319" s="67"/>
      <c r="AI319" s="87"/>
      <c r="AJ319" s="67"/>
      <c r="AK319" s="67"/>
      <c r="AL319" s="67"/>
      <c r="AM319" s="67"/>
      <c r="AN319" s="67"/>
      <c r="AO319" s="67"/>
      <c r="AP319" s="67"/>
      <c r="AQ319" s="67"/>
      <c r="AR319" s="67"/>
      <c r="AS319" s="67"/>
      <c r="AT319" s="87"/>
      <c r="AU319" s="67"/>
      <c r="AV319" s="67"/>
      <c r="AW319" s="67"/>
      <c r="AX319" s="67"/>
      <c r="AY319" s="236"/>
      <c r="AZ319" s="237"/>
      <c r="BA319" s="67"/>
      <c r="BC319" s="67"/>
    </row>
    <row r="320" spans="1:55" s="91" customFormat="1" ht="24" customHeight="1">
      <c r="A320" s="67"/>
      <c r="B320" s="67"/>
      <c r="C320" s="67"/>
      <c r="D320" s="84"/>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67"/>
      <c r="AD320" s="67"/>
      <c r="AE320" s="67"/>
      <c r="AF320" s="67"/>
      <c r="AG320" s="67"/>
      <c r="AH320" s="67"/>
      <c r="AI320" s="87"/>
      <c r="AJ320" s="67"/>
      <c r="AK320" s="67"/>
      <c r="AL320" s="67"/>
      <c r="AM320" s="67"/>
      <c r="AN320" s="67"/>
      <c r="AO320" s="67"/>
      <c r="AP320" s="67"/>
      <c r="AQ320" s="67"/>
      <c r="AR320" s="67"/>
      <c r="AS320" s="67"/>
      <c r="AT320" s="87"/>
      <c r="AU320" s="67"/>
      <c r="AV320" s="67"/>
      <c r="AW320" s="67"/>
      <c r="AX320" s="67"/>
      <c r="AY320" s="236"/>
      <c r="AZ320" s="237"/>
      <c r="BA320" s="67"/>
      <c r="BC320" s="67"/>
    </row>
    <row r="321" spans="1:55" s="91" customFormat="1" ht="24" customHeight="1">
      <c r="A321" s="67"/>
      <c r="B321" s="67"/>
      <c r="C321" s="67"/>
      <c r="D321" s="84"/>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67"/>
      <c r="AD321" s="67"/>
      <c r="AE321" s="67"/>
      <c r="AF321" s="67"/>
      <c r="AG321" s="67"/>
      <c r="AH321" s="67"/>
      <c r="AI321" s="87"/>
      <c r="AJ321" s="67"/>
      <c r="AK321" s="67"/>
      <c r="AL321" s="67"/>
      <c r="AM321" s="67"/>
      <c r="AN321" s="67"/>
      <c r="AO321" s="67"/>
      <c r="AP321" s="67"/>
      <c r="AQ321" s="67"/>
      <c r="AR321" s="67"/>
      <c r="AS321" s="67"/>
      <c r="AT321" s="87"/>
      <c r="AU321" s="67"/>
      <c r="AV321" s="67"/>
      <c r="AW321" s="67"/>
      <c r="AX321" s="67"/>
      <c r="AY321" s="236"/>
      <c r="AZ321" s="237"/>
      <c r="BA321" s="67"/>
      <c r="BC321" s="67"/>
    </row>
    <row r="322" spans="1:55" s="91" customFormat="1" ht="24" customHeight="1">
      <c r="A322" s="67"/>
      <c r="B322" s="67"/>
      <c r="C322" s="67"/>
      <c r="D322" s="84"/>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67"/>
      <c r="AD322" s="67"/>
      <c r="AE322" s="67"/>
      <c r="AF322" s="67"/>
      <c r="AG322" s="67"/>
      <c r="AH322" s="67"/>
      <c r="AI322" s="87"/>
      <c r="AJ322" s="67"/>
      <c r="AK322" s="67"/>
      <c r="AL322" s="67"/>
      <c r="AM322" s="67"/>
      <c r="AN322" s="67"/>
      <c r="AO322" s="67"/>
      <c r="AP322" s="67"/>
      <c r="AQ322" s="67"/>
      <c r="AR322" s="67"/>
      <c r="AS322" s="67"/>
      <c r="AT322" s="87"/>
      <c r="AU322" s="67"/>
      <c r="AV322" s="67"/>
      <c r="AW322" s="67"/>
      <c r="AX322" s="67"/>
      <c r="AY322" s="236"/>
      <c r="AZ322" s="237"/>
      <c r="BA322" s="67"/>
      <c r="BC322" s="67"/>
    </row>
    <row r="323" spans="1:55" s="91" customFormat="1" ht="24" customHeight="1">
      <c r="A323" s="67"/>
      <c r="B323" s="67"/>
      <c r="C323" s="67"/>
      <c r="D323" s="84"/>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67"/>
      <c r="AD323" s="67"/>
      <c r="AE323" s="67"/>
      <c r="AF323" s="67"/>
      <c r="AG323" s="67"/>
      <c r="AH323" s="67"/>
      <c r="AI323" s="87"/>
      <c r="AJ323" s="67"/>
      <c r="AK323" s="67"/>
      <c r="AL323" s="67"/>
      <c r="AM323" s="67"/>
      <c r="AN323" s="67"/>
      <c r="AO323" s="67"/>
      <c r="AP323" s="67"/>
      <c r="AQ323" s="67"/>
      <c r="AR323" s="67"/>
      <c r="AS323" s="67"/>
      <c r="AT323" s="87"/>
      <c r="AU323" s="67"/>
      <c r="AV323" s="67"/>
      <c r="AW323" s="67"/>
      <c r="AX323" s="67"/>
      <c r="AY323" s="236"/>
      <c r="AZ323" s="237"/>
      <c r="BA323" s="67"/>
      <c r="BC323" s="67"/>
    </row>
    <row r="324" spans="1:55" s="91" customFormat="1" ht="24" customHeight="1">
      <c r="A324" s="67"/>
      <c r="B324" s="67"/>
      <c r="C324" s="67"/>
      <c r="D324" s="84"/>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67"/>
      <c r="AD324" s="67"/>
      <c r="AE324" s="67"/>
      <c r="AF324" s="67"/>
      <c r="AG324" s="67"/>
      <c r="AH324" s="67"/>
      <c r="AI324" s="87"/>
      <c r="AJ324" s="67"/>
      <c r="AK324" s="67"/>
      <c r="AL324" s="67"/>
      <c r="AM324" s="67"/>
      <c r="AN324" s="67"/>
      <c r="AO324" s="67"/>
      <c r="AP324" s="67"/>
      <c r="AQ324" s="67"/>
      <c r="AR324" s="67"/>
      <c r="AS324" s="67"/>
      <c r="AT324" s="87"/>
      <c r="AU324" s="67"/>
      <c r="AV324" s="67"/>
      <c r="AW324" s="67"/>
      <c r="AX324" s="67"/>
      <c r="AY324" s="236"/>
      <c r="AZ324" s="237"/>
      <c r="BA324" s="67"/>
      <c r="BC324" s="67"/>
    </row>
    <row r="325" spans="1:55" s="91" customFormat="1" ht="24" customHeight="1">
      <c r="A325" s="67"/>
      <c r="B325" s="67"/>
      <c r="C325" s="67"/>
      <c r="D325" s="84"/>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67"/>
      <c r="AD325" s="67"/>
      <c r="AE325" s="67"/>
      <c r="AF325" s="67"/>
      <c r="AG325" s="67"/>
      <c r="AH325" s="67"/>
      <c r="AI325" s="87"/>
      <c r="AJ325" s="67"/>
      <c r="AK325" s="67"/>
      <c r="AL325" s="67"/>
      <c r="AM325" s="67"/>
      <c r="AN325" s="67"/>
      <c r="AO325" s="67"/>
      <c r="AP325" s="67"/>
      <c r="AQ325" s="67"/>
      <c r="AR325" s="67"/>
      <c r="AS325" s="67"/>
      <c r="AT325" s="87"/>
      <c r="AU325" s="67"/>
      <c r="AV325" s="67"/>
      <c r="AW325" s="67"/>
      <c r="AX325" s="67"/>
      <c r="AY325" s="236"/>
      <c r="AZ325" s="237"/>
      <c r="BA325" s="67"/>
      <c r="BC325" s="67"/>
    </row>
    <row r="326" spans="1:55" s="91" customFormat="1" ht="24" customHeight="1">
      <c r="A326" s="67"/>
      <c r="B326" s="67"/>
      <c r="C326" s="67"/>
      <c r="D326" s="84"/>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67"/>
      <c r="AD326" s="67"/>
      <c r="AE326" s="67"/>
      <c r="AF326" s="67"/>
      <c r="AG326" s="67"/>
      <c r="AH326" s="67"/>
      <c r="AI326" s="87"/>
      <c r="AJ326" s="67"/>
      <c r="AK326" s="67"/>
      <c r="AL326" s="67"/>
      <c r="AM326" s="67"/>
      <c r="AN326" s="67"/>
      <c r="AO326" s="67"/>
      <c r="AP326" s="67"/>
      <c r="AQ326" s="67"/>
      <c r="AR326" s="67"/>
      <c r="AS326" s="67"/>
      <c r="AT326" s="87"/>
      <c r="AU326" s="67"/>
      <c r="AV326" s="67"/>
      <c r="AW326" s="67"/>
      <c r="AX326" s="67"/>
      <c r="AY326" s="236"/>
      <c r="AZ326" s="237"/>
      <c r="BA326" s="67"/>
      <c r="BC326" s="67"/>
    </row>
    <row r="327" spans="1:55" s="91" customFormat="1" ht="24" customHeight="1">
      <c r="A327" s="67"/>
      <c r="B327" s="67"/>
      <c r="C327" s="67"/>
      <c r="D327" s="84"/>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67"/>
      <c r="AD327" s="67"/>
      <c r="AE327" s="67"/>
      <c r="AF327" s="67"/>
      <c r="AG327" s="67"/>
      <c r="AH327" s="67"/>
      <c r="AI327" s="87"/>
      <c r="AJ327" s="67"/>
      <c r="AK327" s="67"/>
      <c r="AL327" s="67"/>
      <c r="AM327" s="67"/>
      <c r="AN327" s="67"/>
      <c r="AO327" s="67"/>
      <c r="AP327" s="67"/>
      <c r="AQ327" s="67"/>
      <c r="AR327" s="67"/>
      <c r="AS327" s="67"/>
      <c r="AT327" s="87"/>
      <c r="AU327" s="67"/>
      <c r="AV327" s="67"/>
      <c r="AW327" s="67"/>
      <c r="AX327" s="67"/>
      <c r="AY327" s="236"/>
      <c r="AZ327" s="237"/>
      <c r="BA327" s="67"/>
      <c r="BC327" s="67"/>
    </row>
    <row r="328" spans="1:55" s="91" customFormat="1" ht="24" customHeight="1">
      <c r="A328" s="67"/>
      <c r="B328" s="67"/>
      <c r="C328" s="67"/>
      <c r="D328" s="84"/>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67"/>
      <c r="AD328" s="67"/>
      <c r="AE328" s="67"/>
      <c r="AF328" s="67"/>
      <c r="AG328" s="67"/>
      <c r="AH328" s="67"/>
      <c r="AI328" s="87"/>
      <c r="AJ328" s="67"/>
      <c r="AK328" s="67"/>
      <c r="AL328" s="67"/>
      <c r="AM328" s="67"/>
      <c r="AN328" s="67"/>
      <c r="AO328" s="67"/>
      <c r="AP328" s="67"/>
      <c r="AQ328" s="67"/>
      <c r="AR328" s="67"/>
      <c r="AS328" s="67"/>
      <c r="AT328" s="87"/>
      <c r="AU328" s="67"/>
      <c r="AV328" s="67"/>
      <c r="AW328" s="67"/>
      <c r="AX328" s="67"/>
      <c r="AY328" s="236"/>
      <c r="AZ328" s="237"/>
      <c r="BA328" s="67"/>
      <c r="BC328" s="67"/>
    </row>
    <row r="329" spans="1:55" s="91" customFormat="1" ht="24" customHeight="1">
      <c r="A329" s="67"/>
      <c r="B329" s="67"/>
      <c r="C329" s="67"/>
      <c r="D329" s="84"/>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67"/>
      <c r="AD329" s="67"/>
      <c r="AE329" s="67"/>
      <c r="AF329" s="67"/>
      <c r="AG329" s="67"/>
      <c r="AH329" s="67"/>
      <c r="AI329" s="87"/>
      <c r="AJ329" s="67"/>
      <c r="AK329" s="67"/>
      <c r="AL329" s="67"/>
      <c r="AM329" s="67"/>
      <c r="AN329" s="67"/>
      <c r="AO329" s="67"/>
      <c r="AP329" s="67"/>
      <c r="AQ329" s="67"/>
      <c r="AR329" s="67"/>
      <c r="AS329" s="67"/>
      <c r="AT329" s="87"/>
      <c r="AU329" s="67"/>
      <c r="AV329" s="67"/>
      <c r="AW329" s="67"/>
      <c r="AX329" s="67"/>
      <c r="AY329" s="236"/>
      <c r="AZ329" s="237"/>
      <c r="BA329" s="67"/>
      <c r="BC329" s="67"/>
    </row>
    <row r="330" spans="1:55" s="91" customFormat="1" ht="24" customHeight="1">
      <c r="A330" s="67"/>
      <c r="B330" s="67"/>
      <c r="C330" s="67"/>
      <c r="D330" s="84"/>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67"/>
      <c r="AD330" s="67"/>
      <c r="AE330" s="67"/>
      <c r="AF330" s="67"/>
      <c r="AG330" s="67"/>
      <c r="AH330" s="67"/>
      <c r="AI330" s="87"/>
      <c r="AJ330" s="67"/>
      <c r="AK330" s="67"/>
      <c r="AL330" s="67"/>
      <c r="AM330" s="67"/>
      <c r="AN330" s="67"/>
      <c r="AO330" s="67"/>
      <c r="AP330" s="67"/>
      <c r="AQ330" s="67"/>
      <c r="AR330" s="67"/>
      <c r="AS330" s="67"/>
      <c r="AT330" s="87"/>
      <c r="AU330" s="67"/>
      <c r="AV330" s="67"/>
      <c r="AW330" s="67"/>
      <c r="AX330" s="67"/>
      <c r="AY330" s="236"/>
      <c r="AZ330" s="237"/>
      <c r="BA330" s="67"/>
      <c r="BC330" s="67"/>
    </row>
    <row r="331" spans="1:55" s="91" customFormat="1" ht="24" customHeight="1">
      <c r="A331" s="67"/>
      <c r="B331" s="67"/>
      <c r="C331" s="67"/>
      <c r="D331" s="84"/>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67"/>
      <c r="AD331" s="67"/>
      <c r="AE331" s="67"/>
      <c r="AF331" s="67"/>
      <c r="AG331" s="67"/>
      <c r="AH331" s="67"/>
      <c r="AI331" s="87"/>
      <c r="AJ331" s="67"/>
      <c r="AK331" s="67"/>
      <c r="AL331" s="67"/>
      <c r="AM331" s="67"/>
      <c r="AN331" s="67"/>
      <c r="AO331" s="67"/>
      <c r="AP331" s="67"/>
      <c r="AQ331" s="67"/>
      <c r="AR331" s="67"/>
      <c r="AS331" s="67"/>
      <c r="AT331" s="87"/>
      <c r="AU331" s="67"/>
      <c r="AV331" s="67"/>
      <c r="AW331" s="67"/>
      <c r="AX331" s="67"/>
      <c r="AY331" s="236"/>
      <c r="AZ331" s="237"/>
      <c r="BA331" s="67"/>
      <c r="BC331" s="67"/>
    </row>
    <row r="332" spans="1:55" s="91" customFormat="1" ht="24" customHeight="1">
      <c r="A332" s="67"/>
      <c r="B332" s="67"/>
      <c r="C332" s="67"/>
      <c r="D332" s="84"/>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67"/>
      <c r="AD332" s="67"/>
      <c r="AE332" s="67"/>
      <c r="AF332" s="67"/>
      <c r="AG332" s="67"/>
      <c r="AH332" s="67"/>
      <c r="AI332" s="87"/>
      <c r="AJ332" s="67"/>
      <c r="AK332" s="67"/>
      <c r="AL332" s="67"/>
      <c r="AM332" s="67"/>
      <c r="AN332" s="67"/>
      <c r="AO332" s="67"/>
      <c r="AP332" s="67"/>
      <c r="AQ332" s="67"/>
      <c r="AR332" s="67"/>
      <c r="AS332" s="67"/>
      <c r="AT332" s="87"/>
      <c r="AU332" s="67"/>
      <c r="AV332" s="67"/>
      <c r="AW332" s="67"/>
      <c r="AX332" s="67"/>
      <c r="AY332" s="236"/>
      <c r="AZ332" s="237"/>
      <c r="BA332" s="67"/>
      <c r="BC332" s="67"/>
    </row>
    <row r="333" spans="1:55" s="91" customFormat="1" ht="24" customHeight="1">
      <c r="A333" s="67"/>
      <c r="B333" s="67"/>
      <c r="C333" s="67"/>
      <c r="D333" s="84"/>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67"/>
      <c r="AD333" s="67"/>
      <c r="AE333" s="67"/>
      <c r="AF333" s="67"/>
      <c r="AG333" s="67"/>
      <c r="AH333" s="67"/>
      <c r="AI333" s="87"/>
      <c r="AJ333" s="67"/>
      <c r="AK333" s="67"/>
      <c r="AL333" s="67"/>
      <c r="AM333" s="67"/>
      <c r="AN333" s="67"/>
      <c r="AO333" s="67"/>
      <c r="AP333" s="67"/>
      <c r="AQ333" s="67"/>
      <c r="AR333" s="67"/>
      <c r="AS333" s="67"/>
      <c r="AT333" s="87"/>
      <c r="AU333" s="67"/>
      <c r="AV333" s="67"/>
      <c r="AW333" s="67"/>
      <c r="AX333" s="67"/>
      <c r="AY333" s="236"/>
      <c r="AZ333" s="237"/>
      <c r="BA333" s="67"/>
      <c r="BC333" s="67"/>
    </row>
  </sheetData>
  <sheetProtection/>
  <mergeCells count="47">
    <mergeCell ref="AW163:BC163"/>
    <mergeCell ref="AZ96:AZ102"/>
    <mergeCell ref="B158:E158"/>
    <mergeCell ref="AJ158:AO158"/>
    <mergeCell ref="AS158:BC158"/>
    <mergeCell ref="AS159:BC159"/>
    <mergeCell ref="B160:E160"/>
    <mergeCell ref="AI160:AQ160"/>
    <mergeCell ref="AS160:BC160"/>
    <mergeCell ref="AW8:AW9"/>
    <mergeCell ref="AX8:AX9"/>
    <mergeCell ref="AY8:AY9"/>
    <mergeCell ref="BA8:BA9"/>
    <mergeCell ref="BB8:BB9"/>
    <mergeCell ref="AS157:BC157"/>
    <mergeCell ref="AZ7:AZ9"/>
    <mergeCell ref="BA7:BB7"/>
    <mergeCell ref="BC7:BC9"/>
    <mergeCell ref="AU7:AY7"/>
    <mergeCell ref="AQ8:AQ9"/>
    <mergeCell ref="AR8:AR9"/>
    <mergeCell ref="AS8:AS9"/>
    <mergeCell ref="AT8:AT9"/>
    <mergeCell ref="AU8:AU9"/>
    <mergeCell ref="AV8:AV9"/>
    <mergeCell ref="AK8:AK9"/>
    <mergeCell ref="AL8:AL9"/>
    <mergeCell ref="AM8:AM9"/>
    <mergeCell ref="AN8:AN9"/>
    <mergeCell ref="AO8:AO9"/>
    <mergeCell ref="AP8:AP9"/>
    <mergeCell ref="C8:C9"/>
    <mergeCell ref="AC8:AE8"/>
    <mergeCell ref="AF8:AF9"/>
    <mergeCell ref="AG8:AG9"/>
    <mergeCell ref="AH8:AH9"/>
    <mergeCell ref="AI8:AI9"/>
    <mergeCell ref="AJ8:AJ9"/>
    <mergeCell ref="A1:AC1"/>
    <mergeCell ref="A2:AC2"/>
    <mergeCell ref="A4:BC4"/>
    <mergeCell ref="A5:BC5"/>
    <mergeCell ref="A7:A9"/>
    <mergeCell ref="B7:B9"/>
    <mergeCell ref="E7:E9"/>
    <mergeCell ref="AC7:AI7"/>
    <mergeCell ref="AJ7:AT7"/>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AH28"/>
  <sheetViews>
    <sheetView zoomScale="70" zoomScaleNormal="70" zoomScalePageLayoutView="0" workbookViewId="0" topLeftCell="A1">
      <selection activeCell="G12" sqref="G12:M12"/>
    </sheetView>
  </sheetViews>
  <sheetFormatPr defaultColWidth="9.140625" defaultRowHeight="12.75"/>
  <cols>
    <col min="1" max="2" width="6.8515625" style="0" customWidth="1"/>
    <col min="3" max="22" width="6.421875" style="0" customWidth="1"/>
    <col min="23" max="26" width="7.00390625" style="572" customWidth="1"/>
    <col min="27" max="27" width="6.421875" style="0" customWidth="1"/>
    <col min="29" max="29" width="23.8515625" style="0" bestFit="1" customWidth="1"/>
    <col min="30" max="30" width="10.00390625" style="0" customWidth="1"/>
  </cols>
  <sheetData>
    <row r="1" spans="1:31" ht="15.75">
      <c r="A1" s="994" t="s">
        <v>37</v>
      </c>
      <c r="B1" s="994"/>
      <c r="C1" s="994"/>
      <c r="D1" s="994"/>
      <c r="E1" s="994"/>
      <c r="F1" s="994"/>
      <c r="G1" s="994"/>
      <c r="H1" s="994"/>
      <c r="I1" s="994"/>
      <c r="J1" s="994"/>
      <c r="K1" s="994"/>
      <c r="L1" s="26"/>
      <c r="M1" s="26"/>
      <c r="N1" s="995" t="s">
        <v>38</v>
      </c>
      <c r="O1" s="995"/>
      <c r="P1" s="995"/>
      <c r="Q1" s="995"/>
      <c r="R1" s="995"/>
      <c r="S1" s="995"/>
      <c r="T1" s="995"/>
      <c r="U1" s="995"/>
      <c r="V1" s="995"/>
      <c r="W1" s="686"/>
      <c r="X1" s="686"/>
      <c r="Y1" s="686"/>
      <c r="Z1" s="686"/>
      <c r="AA1" s="617"/>
      <c r="AC1" s="15"/>
      <c r="AD1" s="15"/>
      <c r="AE1" s="15"/>
    </row>
    <row r="2" spans="1:31" ht="15.75">
      <c r="A2" s="996" t="s">
        <v>464</v>
      </c>
      <c r="B2" s="996"/>
      <c r="C2" s="996"/>
      <c r="D2" s="996"/>
      <c r="E2" s="996"/>
      <c r="F2" s="996"/>
      <c r="G2" s="996"/>
      <c r="H2" s="996"/>
      <c r="I2" s="996"/>
      <c r="J2" s="996"/>
      <c r="K2" s="996"/>
      <c r="L2" s="26"/>
      <c r="M2" s="26"/>
      <c r="N2" s="997" t="s">
        <v>39</v>
      </c>
      <c r="O2" s="997"/>
      <c r="P2" s="997"/>
      <c r="Q2" s="997"/>
      <c r="R2" s="997"/>
      <c r="S2" s="997"/>
      <c r="T2" s="997"/>
      <c r="U2" s="997"/>
      <c r="V2" s="997"/>
      <c r="W2" s="687"/>
      <c r="X2" s="687"/>
      <c r="Y2" s="687"/>
      <c r="Z2" s="687"/>
      <c r="AA2" s="684"/>
      <c r="AC2" s="15"/>
      <c r="AD2" s="15"/>
      <c r="AE2" s="15"/>
    </row>
    <row r="3" spans="1:31" ht="1.5" customHeight="1">
      <c r="A3" s="27"/>
      <c r="B3" s="28"/>
      <c r="C3" s="28"/>
      <c r="D3" s="28"/>
      <c r="E3" s="28"/>
      <c r="F3" s="27"/>
      <c r="G3" s="27"/>
      <c r="H3" s="27"/>
      <c r="I3" s="27"/>
      <c r="J3" s="27"/>
      <c r="K3" s="27"/>
      <c r="L3" s="27"/>
      <c r="M3" s="27"/>
      <c r="N3" s="27"/>
      <c r="O3" s="27"/>
      <c r="P3" s="29"/>
      <c r="Q3" s="27"/>
      <c r="R3" s="27"/>
      <c r="S3" s="27"/>
      <c r="T3" s="27"/>
      <c r="U3" s="27"/>
      <c r="V3" s="27"/>
      <c r="W3" s="686"/>
      <c r="X3" s="686"/>
      <c r="Y3" s="686"/>
      <c r="Z3" s="686"/>
      <c r="AA3" s="27"/>
      <c r="AC3" s="15"/>
      <c r="AD3" s="15"/>
      <c r="AE3" s="15"/>
    </row>
    <row r="4" spans="1:31" ht="18.75">
      <c r="A4" s="998" t="s">
        <v>79</v>
      </c>
      <c r="B4" s="998"/>
      <c r="C4" s="998"/>
      <c r="D4" s="998"/>
      <c r="E4" s="998"/>
      <c r="F4" s="998"/>
      <c r="G4" s="998"/>
      <c r="H4" s="998"/>
      <c r="I4" s="998"/>
      <c r="J4" s="998"/>
      <c r="K4" s="998"/>
      <c r="L4" s="998"/>
      <c r="M4" s="998"/>
      <c r="N4" s="998"/>
      <c r="O4" s="998"/>
      <c r="P4" s="998"/>
      <c r="Q4" s="998"/>
      <c r="R4" s="998"/>
      <c r="S4" s="998"/>
      <c r="T4" s="998"/>
      <c r="U4" s="998"/>
      <c r="V4" s="998"/>
      <c r="W4" s="685"/>
      <c r="X4" s="685"/>
      <c r="Y4" s="685"/>
      <c r="Z4" s="685"/>
      <c r="AA4" s="685"/>
      <c r="AC4" s="15"/>
      <c r="AD4" s="15"/>
      <c r="AE4" s="15"/>
    </row>
    <row r="5" spans="1:31" ht="18.75">
      <c r="A5" s="998" t="s">
        <v>69</v>
      </c>
      <c r="B5" s="998"/>
      <c r="C5" s="998"/>
      <c r="D5" s="998"/>
      <c r="E5" s="998"/>
      <c r="F5" s="998"/>
      <c r="G5" s="998"/>
      <c r="H5" s="998"/>
      <c r="I5" s="998"/>
      <c r="J5" s="998"/>
      <c r="K5" s="998"/>
      <c r="L5" s="998"/>
      <c r="M5" s="998"/>
      <c r="N5" s="998"/>
      <c r="O5" s="998"/>
      <c r="P5" s="998"/>
      <c r="Q5" s="998"/>
      <c r="R5" s="998"/>
      <c r="S5" s="998"/>
      <c r="T5" s="998"/>
      <c r="U5" s="998"/>
      <c r="V5" s="998"/>
      <c r="W5" s="680"/>
      <c r="X5" s="680"/>
      <c r="Y5" s="680"/>
      <c r="Z5" s="680"/>
      <c r="AA5" s="685"/>
      <c r="AC5" s="15"/>
      <c r="AD5" s="15"/>
      <c r="AE5" s="15"/>
    </row>
    <row r="6" spans="1:31" ht="15" thickBot="1">
      <c r="A6" s="805" t="s">
        <v>421</v>
      </c>
      <c r="B6" s="805"/>
      <c r="C6" s="805"/>
      <c r="D6" s="805"/>
      <c r="E6" s="805"/>
      <c r="F6" s="805"/>
      <c r="G6" s="805"/>
      <c r="H6" s="805"/>
      <c r="I6" s="805"/>
      <c r="J6" s="805"/>
      <c r="K6" s="805"/>
      <c r="L6" s="805"/>
      <c r="M6" s="805"/>
      <c r="N6" s="805"/>
      <c r="O6" s="805"/>
      <c r="P6" s="805"/>
      <c r="Q6" s="805"/>
      <c r="R6" s="805"/>
      <c r="S6" s="805"/>
      <c r="T6" s="805"/>
      <c r="U6" s="805"/>
      <c r="V6" s="805"/>
      <c r="AA6" s="680"/>
      <c r="AC6" s="1116" t="s">
        <v>269</v>
      </c>
      <c r="AD6" s="1000"/>
      <c r="AE6" s="1000"/>
    </row>
    <row r="7" spans="1:34" ht="16.5" customHeight="1" thickTop="1">
      <c r="A7" s="944" t="s">
        <v>2</v>
      </c>
      <c r="B7" s="944"/>
      <c r="C7" s="944" t="s">
        <v>41</v>
      </c>
      <c r="D7" s="944"/>
      <c r="E7" s="944"/>
      <c r="F7" s="993" t="s">
        <v>40</v>
      </c>
      <c r="G7" s="993"/>
      <c r="H7" s="993"/>
      <c r="I7" s="993"/>
      <c r="J7" s="906" t="s">
        <v>3</v>
      </c>
      <c r="K7" s="907"/>
      <c r="L7" s="907"/>
      <c r="M7" s="908"/>
      <c r="N7" s="993" t="s">
        <v>4</v>
      </c>
      <c r="O7" s="993"/>
      <c r="P7" s="993"/>
      <c r="Q7" s="993"/>
      <c r="R7" s="993" t="s">
        <v>5</v>
      </c>
      <c r="S7" s="993"/>
      <c r="T7" s="993"/>
      <c r="U7" s="993"/>
      <c r="V7" s="993"/>
      <c r="W7" s="1077" t="s">
        <v>432</v>
      </c>
      <c r="X7" s="1078"/>
      <c r="Y7" s="1078"/>
      <c r="Z7" s="1079"/>
      <c r="AA7" s="698"/>
      <c r="AC7" s="30" t="s">
        <v>91</v>
      </c>
      <c r="AD7" s="30">
        <v>45</v>
      </c>
      <c r="AE7" s="31" t="s">
        <v>134</v>
      </c>
      <c r="AH7">
        <f>4*11</f>
        <v>44</v>
      </c>
    </row>
    <row r="8" spans="1:34" ht="24.75" customHeight="1">
      <c r="A8" s="944" t="s">
        <v>35</v>
      </c>
      <c r="B8" s="944"/>
      <c r="C8" s="559" t="s">
        <v>42</v>
      </c>
      <c r="D8" s="559" t="s">
        <v>43</v>
      </c>
      <c r="E8" s="559" t="s">
        <v>44</v>
      </c>
      <c r="F8" s="559" t="s">
        <v>7</v>
      </c>
      <c r="G8" s="1" t="s">
        <v>8</v>
      </c>
      <c r="H8" s="1" t="s">
        <v>9</v>
      </c>
      <c r="I8" s="2" t="s">
        <v>10</v>
      </c>
      <c r="J8" s="2" t="s">
        <v>11</v>
      </c>
      <c r="K8" s="2" t="s">
        <v>12</v>
      </c>
      <c r="L8" s="2" t="s">
        <v>13</v>
      </c>
      <c r="M8" s="2" t="s">
        <v>14</v>
      </c>
      <c r="N8" s="2" t="s">
        <v>15</v>
      </c>
      <c r="O8" s="2" t="s">
        <v>16</v>
      </c>
      <c r="P8" s="692" t="s">
        <v>17</v>
      </c>
      <c r="Q8" s="695" t="s">
        <v>18</v>
      </c>
      <c r="R8" s="2" t="s">
        <v>19</v>
      </c>
      <c r="S8" s="2" t="s">
        <v>20</v>
      </c>
      <c r="T8" s="2" t="s">
        <v>21</v>
      </c>
      <c r="U8" s="2" t="s">
        <v>22</v>
      </c>
      <c r="V8" s="2" t="s">
        <v>23</v>
      </c>
      <c r="W8" s="700" t="s">
        <v>434</v>
      </c>
      <c r="X8" s="700" t="s">
        <v>433</v>
      </c>
      <c r="Y8" s="700" t="s">
        <v>435</v>
      </c>
      <c r="Z8" s="703" t="s">
        <v>436</v>
      </c>
      <c r="AA8" s="699"/>
      <c r="AC8" s="30" t="s">
        <v>80</v>
      </c>
      <c r="AD8" s="30">
        <v>48</v>
      </c>
      <c r="AE8" s="31" t="s">
        <v>134</v>
      </c>
      <c r="AH8">
        <f>4*4</f>
        <v>16</v>
      </c>
    </row>
    <row r="9" spans="1:31" ht="21.75" customHeight="1">
      <c r="A9" s="944" t="s">
        <v>36</v>
      </c>
      <c r="B9" s="944"/>
      <c r="C9" s="558">
        <v>1</v>
      </c>
      <c r="D9" s="558">
        <v>2</v>
      </c>
      <c r="E9" s="558">
        <v>3</v>
      </c>
      <c r="F9" s="558">
        <v>4</v>
      </c>
      <c r="G9" s="558">
        <v>5</v>
      </c>
      <c r="H9" s="558">
        <v>6</v>
      </c>
      <c r="I9" s="558">
        <v>7</v>
      </c>
      <c r="J9" s="558">
        <v>8</v>
      </c>
      <c r="K9" s="558">
        <v>9</v>
      </c>
      <c r="L9" s="558">
        <v>10</v>
      </c>
      <c r="M9" s="616">
        <v>11</v>
      </c>
      <c r="N9" s="558">
        <v>12</v>
      </c>
      <c r="O9" s="558">
        <v>13</v>
      </c>
      <c r="P9" s="558">
        <v>14</v>
      </c>
      <c r="Q9" s="558">
        <v>15</v>
      </c>
      <c r="R9" s="558">
        <v>16</v>
      </c>
      <c r="S9" s="558">
        <v>17</v>
      </c>
      <c r="T9" s="558">
        <v>18</v>
      </c>
      <c r="U9" s="558">
        <v>19</v>
      </c>
      <c r="V9" s="558">
        <v>20</v>
      </c>
      <c r="W9" s="645">
        <v>18</v>
      </c>
      <c r="X9" s="645">
        <v>19</v>
      </c>
      <c r="Y9" s="645">
        <v>20</v>
      </c>
      <c r="Z9" s="645"/>
      <c r="AA9" s="704"/>
      <c r="AC9" s="30" t="s">
        <v>81</v>
      </c>
      <c r="AD9" s="30">
        <v>32</v>
      </c>
      <c r="AE9" s="31" t="s">
        <v>134</v>
      </c>
    </row>
    <row r="10" spans="1:34" ht="43.5" customHeight="1">
      <c r="A10" s="1117" t="s">
        <v>27</v>
      </c>
      <c r="B10" s="3" t="s">
        <v>28</v>
      </c>
      <c r="C10" s="984" t="s">
        <v>82</v>
      </c>
      <c r="D10" s="986"/>
      <c r="E10" s="569" t="s">
        <v>364</v>
      </c>
      <c r="F10" s="1050" t="s">
        <v>379</v>
      </c>
      <c r="G10" s="987" t="s">
        <v>364</v>
      </c>
      <c r="H10" s="988"/>
      <c r="I10" s="988"/>
      <c r="J10" s="989"/>
      <c r="K10" s="984" t="s">
        <v>129</v>
      </c>
      <c r="L10" s="1125"/>
      <c r="M10" s="1112" t="s">
        <v>387</v>
      </c>
      <c r="N10" s="1113"/>
      <c r="O10" s="1113"/>
      <c r="P10" s="1114"/>
      <c r="Q10" s="1084" t="s">
        <v>456</v>
      </c>
      <c r="R10" s="1084"/>
      <c r="S10" s="1084"/>
      <c r="T10" s="1084"/>
      <c r="U10" s="1084"/>
      <c r="V10" s="1084"/>
      <c r="W10" s="1084"/>
      <c r="X10" s="1084"/>
      <c r="Y10" s="1084"/>
      <c r="Z10" s="1084"/>
      <c r="AA10" s="636"/>
      <c r="AC10" s="30" t="s">
        <v>83</v>
      </c>
      <c r="AD10" s="30">
        <v>32</v>
      </c>
      <c r="AE10" s="31" t="s">
        <v>134</v>
      </c>
      <c r="AH10">
        <f>15*3</f>
        <v>45</v>
      </c>
    </row>
    <row r="11" spans="1:34" ht="48.75" customHeight="1">
      <c r="A11" s="1117"/>
      <c r="B11" s="3" t="s">
        <v>29</v>
      </c>
      <c r="C11" s="984" t="s">
        <v>82</v>
      </c>
      <c r="D11" s="985"/>
      <c r="E11" s="986"/>
      <c r="F11" s="1050"/>
      <c r="G11" s="984" t="s">
        <v>82</v>
      </c>
      <c r="H11" s="985"/>
      <c r="I11" s="985"/>
      <c r="J11" s="986"/>
      <c r="K11" s="1109" t="s">
        <v>385</v>
      </c>
      <c r="L11" s="1110"/>
      <c r="M11" s="1111"/>
      <c r="N11" s="1119" t="s">
        <v>417</v>
      </c>
      <c r="O11" s="1120"/>
      <c r="P11" s="1120"/>
      <c r="Q11" s="1124"/>
      <c r="R11" s="1080" t="s">
        <v>82</v>
      </c>
      <c r="S11" s="1115"/>
      <c r="T11" s="1115"/>
      <c r="U11" s="1115"/>
      <c r="V11" s="1115"/>
      <c r="W11" s="1115"/>
      <c r="X11" s="1115"/>
      <c r="Y11" s="1115"/>
      <c r="Z11" s="1081"/>
      <c r="AA11" s="705"/>
      <c r="AB11" s="710"/>
      <c r="AC11" s="30" t="s">
        <v>84</v>
      </c>
      <c r="AD11" s="30">
        <v>45</v>
      </c>
      <c r="AE11" s="31" t="s">
        <v>134</v>
      </c>
      <c r="AH11">
        <f>12*4</f>
        <v>48</v>
      </c>
    </row>
    <row r="12" spans="1:34" ht="31.5" customHeight="1">
      <c r="A12" s="1117" t="s">
        <v>30</v>
      </c>
      <c r="B12" s="3" t="s">
        <v>28</v>
      </c>
      <c r="C12" s="1112" t="s">
        <v>49</v>
      </c>
      <c r="D12" s="1113"/>
      <c r="E12" s="1113"/>
      <c r="F12" s="1050" t="s">
        <v>379</v>
      </c>
      <c r="G12" s="1084" t="s">
        <v>49</v>
      </c>
      <c r="H12" s="1084"/>
      <c r="I12" s="1084"/>
      <c r="J12" s="1084"/>
      <c r="K12" s="1084"/>
      <c r="L12" s="1084"/>
      <c r="M12" s="1084"/>
      <c r="N12" s="984" t="s">
        <v>82</v>
      </c>
      <c r="O12" s="985"/>
      <c r="P12" s="986"/>
      <c r="Q12" s="1107" t="s">
        <v>430</v>
      </c>
      <c r="R12" s="1108"/>
      <c r="S12" s="1108"/>
      <c r="T12" s="1108"/>
      <c r="U12" s="1108"/>
      <c r="V12" s="1108"/>
      <c r="W12" s="721"/>
      <c r="X12" s="721"/>
      <c r="Y12" s="721"/>
      <c r="Z12" s="722"/>
      <c r="AA12" s="705"/>
      <c r="AB12" s="710"/>
      <c r="AC12" s="30" t="s">
        <v>323</v>
      </c>
      <c r="AD12" s="30">
        <v>30</v>
      </c>
      <c r="AE12" s="31" t="s">
        <v>131</v>
      </c>
      <c r="AH12">
        <f>15*8</f>
        <v>120</v>
      </c>
    </row>
    <row r="13" spans="1:34" ht="35.25" customHeight="1">
      <c r="A13" s="1117"/>
      <c r="B13" s="3" t="s">
        <v>29</v>
      </c>
      <c r="C13" s="1118" t="s">
        <v>71</v>
      </c>
      <c r="D13" s="1118"/>
      <c r="E13" s="646" t="s">
        <v>415</v>
      </c>
      <c r="F13" s="1050"/>
      <c r="G13" s="1119" t="s">
        <v>416</v>
      </c>
      <c r="H13" s="1120"/>
      <c r="I13" s="1120"/>
      <c r="J13" s="1120"/>
      <c r="K13" s="1120"/>
      <c r="L13" s="1120"/>
      <c r="M13" s="1121"/>
      <c r="N13" s="1100" t="s">
        <v>129</v>
      </c>
      <c r="O13" s="1101"/>
      <c r="P13" s="1101"/>
      <c r="Q13" s="1101"/>
      <c r="R13" s="1101"/>
      <c r="S13" s="1101"/>
      <c r="T13" s="1101"/>
      <c r="U13" s="1101"/>
      <c r="V13" s="1101"/>
      <c r="W13" s="1101"/>
      <c r="X13" s="1101"/>
      <c r="Y13" s="1101"/>
      <c r="Z13" s="1102"/>
      <c r="AA13" s="711"/>
      <c r="AB13" s="710"/>
      <c r="AC13" s="30" t="s">
        <v>86</v>
      </c>
      <c r="AD13" s="30">
        <v>16</v>
      </c>
      <c r="AE13" s="31" t="s">
        <v>134</v>
      </c>
      <c r="AH13">
        <f>11*8</f>
        <v>88</v>
      </c>
    </row>
    <row r="14" spans="1:34" ht="34.5" customHeight="1">
      <c r="A14" s="1117" t="s">
        <v>31</v>
      </c>
      <c r="B14" s="3" t="s">
        <v>28</v>
      </c>
      <c r="C14" s="1112" t="s">
        <v>62</v>
      </c>
      <c r="D14" s="1113"/>
      <c r="E14" s="1113"/>
      <c r="F14" s="1050" t="s">
        <v>379</v>
      </c>
      <c r="G14" s="1112" t="s">
        <v>62</v>
      </c>
      <c r="H14" s="1113"/>
      <c r="I14" s="1113"/>
      <c r="J14" s="1113"/>
      <c r="K14" s="1114"/>
      <c r="L14" s="955" t="s">
        <v>50</v>
      </c>
      <c r="M14" s="955"/>
      <c r="N14" s="955"/>
      <c r="O14" s="955"/>
      <c r="P14" s="723" t="s">
        <v>386</v>
      </c>
      <c r="Q14" s="1106" t="s">
        <v>457</v>
      </c>
      <c r="R14" s="1106"/>
      <c r="S14" s="1106"/>
      <c r="T14" s="1106"/>
      <c r="U14" s="1106"/>
      <c r="V14" s="1106"/>
      <c r="W14" s="1106"/>
      <c r="X14" s="1106"/>
      <c r="Y14" s="1080" t="s">
        <v>82</v>
      </c>
      <c r="Z14" s="1081"/>
      <c r="AA14" s="705"/>
      <c r="AB14" s="710"/>
      <c r="AC14" s="30" t="s">
        <v>87</v>
      </c>
      <c r="AD14" s="30"/>
      <c r="AE14" s="31" t="s">
        <v>134</v>
      </c>
      <c r="AH14">
        <f>6*6</f>
        <v>36</v>
      </c>
    </row>
    <row r="15" spans="1:31" ht="45.75" customHeight="1">
      <c r="A15" s="1117"/>
      <c r="B15" s="3" t="s">
        <v>29</v>
      </c>
      <c r="C15" s="1122" t="s">
        <v>389</v>
      </c>
      <c r="D15" s="1123"/>
      <c r="E15" s="1123"/>
      <c r="F15" s="1050"/>
      <c r="G15" s="1122" t="s">
        <v>378</v>
      </c>
      <c r="H15" s="1126"/>
      <c r="I15" s="984" t="s">
        <v>71</v>
      </c>
      <c r="J15" s="985"/>
      <c r="K15" s="985"/>
      <c r="L15" s="985"/>
      <c r="M15" s="985"/>
      <c r="N15" s="986"/>
      <c r="O15" s="1106" t="s">
        <v>388</v>
      </c>
      <c r="P15" s="1106"/>
      <c r="Q15" s="1106"/>
      <c r="R15" s="1106"/>
      <c r="S15" s="1106"/>
      <c r="T15" s="1106"/>
      <c r="U15" s="1106"/>
      <c r="V15" s="1106"/>
      <c r="W15" s="1106"/>
      <c r="X15" s="1106"/>
      <c r="Y15" s="1082"/>
      <c r="Z15" s="1083"/>
      <c r="AA15" s="712"/>
      <c r="AB15" s="710"/>
      <c r="AC15" s="30" t="s">
        <v>88</v>
      </c>
      <c r="AD15" s="30">
        <v>30</v>
      </c>
      <c r="AE15" s="31" t="s">
        <v>135</v>
      </c>
    </row>
    <row r="16" spans="1:31" ht="27" customHeight="1">
      <c r="A16" s="1117" t="s">
        <v>32</v>
      </c>
      <c r="B16" s="3" t="s">
        <v>28</v>
      </c>
      <c r="C16" s="1118" t="s">
        <v>82</v>
      </c>
      <c r="D16" s="1118"/>
      <c r="E16" s="1085" t="s">
        <v>414</v>
      </c>
      <c r="F16" s="1050" t="s">
        <v>379</v>
      </c>
      <c r="G16" s="1084" t="s">
        <v>89</v>
      </c>
      <c r="H16" s="1084"/>
      <c r="I16" s="1084"/>
      <c r="J16" s="1084"/>
      <c r="K16" s="1084"/>
      <c r="L16" s="1084"/>
      <c r="M16" s="1084"/>
      <c r="N16" s="1084"/>
      <c r="O16" s="1084"/>
      <c r="P16" s="1084"/>
      <c r="Q16" s="1085" t="s">
        <v>458</v>
      </c>
      <c r="R16" s="1086"/>
      <c r="S16" s="1086"/>
      <c r="T16" s="1086"/>
      <c r="U16" s="1086"/>
      <c r="V16" s="1087"/>
      <c r="W16" s="1091" t="s">
        <v>82</v>
      </c>
      <c r="X16" s="1092"/>
      <c r="Y16" s="1092"/>
      <c r="Z16" s="1093"/>
      <c r="AA16" s="711"/>
      <c r="AB16" s="710"/>
      <c r="AC16" s="30" t="s">
        <v>90</v>
      </c>
      <c r="AD16" s="30">
        <v>120</v>
      </c>
      <c r="AE16" s="31" t="s">
        <v>136</v>
      </c>
    </row>
    <row r="17" spans="1:31" ht="18" customHeight="1">
      <c r="A17" s="1117"/>
      <c r="B17" s="3" t="s">
        <v>29</v>
      </c>
      <c r="C17" s="1118"/>
      <c r="D17" s="1118"/>
      <c r="E17" s="1088"/>
      <c r="F17" s="1050"/>
      <c r="G17" s="1084"/>
      <c r="H17" s="1084"/>
      <c r="I17" s="1084"/>
      <c r="J17" s="1084"/>
      <c r="K17" s="1084"/>
      <c r="L17" s="1084"/>
      <c r="M17" s="1084"/>
      <c r="N17" s="1084"/>
      <c r="O17" s="1084"/>
      <c r="P17" s="1084"/>
      <c r="Q17" s="1088"/>
      <c r="R17" s="1089"/>
      <c r="S17" s="1089"/>
      <c r="T17" s="1089"/>
      <c r="U17" s="1089"/>
      <c r="V17" s="1090"/>
      <c r="W17" s="1094"/>
      <c r="X17" s="1095"/>
      <c r="Y17" s="1095"/>
      <c r="Z17" s="1096"/>
      <c r="AA17" s="711"/>
      <c r="AB17" s="710"/>
      <c r="AC17" s="30" t="s">
        <v>92</v>
      </c>
      <c r="AD17" s="30">
        <v>45</v>
      </c>
      <c r="AE17" s="31" t="s">
        <v>135</v>
      </c>
    </row>
    <row r="18" spans="1:31" ht="31.5" customHeight="1">
      <c r="A18" s="1117" t="s">
        <v>33</v>
      </c>
      <c r="B18" s="3" t="s">
        <v>28</v>
      </c>
      <c r="C18" s="1119" t="s">
        <v>366</v>
      </c>
      <c r="D18" s="1120"/>
      <c r="E18" s="1121"/>
      <c r="F18" s="1050" t="s">
        <v>379</v>
      </c>
      <c r="G18" s="1127" t="s">
        <v>366</v>
      </c>
      <c r="H18" s="1128"/>
      <c r="I18" s="1128"/>
      <c r="J18" s="1128"/>
      <c r="K18" s="1128"/>
      <c r="L18" s="1128"/>
      <c r="M18" s="1128"/>
      <c r="N18" s="1128"/>
      <c r="O18" s="1128"/>
      <c r="P18" s="1128"/>
      <c r="Q18" s="1128"/>
      <c r="R18" s="1128"/>
      <c r="S18" s="1128"/>
      <c r="T18" s="1128"/>
      <c r="U18" s="1128"/>
      <c r="V18" s="1129"/>
      <c r="W18" s="1097" t="s">
        <v>82</v>
      </c>
      <c r="X18" s="1098"/>
      <c r="Y18" s="1098"/>
      <c r="Z18" s="1099"/>
      <c r="AA18" s="713"/>
      <c r="AB18" s="710"/>
      <c r="AC18" s="30" t="s">
        <v>93</v>
      </c>
      <c r="AD18" s="30">
        <v>60</v>
      </c>
      <c r="AE18" s="31" t="s">
        <v>138</v>
      </c>
    </row>
    <row r="19" spans="1:31" ht="31.5" customHeight="1">
      <c r="A19" s="1117"/>
      <c r="B19" s="3" t="s">
        <v>29</v>
      </c>
      <c r="C19" s="1112" t="s">
        <v>51</v>
      </c>
      <c r="D19" s="1113"/>
      <c r="E19" s="1113"/>
      <c r="F19" s="1050"/>
      <c r="G19" s="1085" t="s">
        <v>51</v>
      </c>
      <c r="H19" s="1086"/>
      <c r="I19" s="1086"/>
      <c r="J19" s="1086"/>
      <c r="K19" s="1086"/>
      <c r="L19" s="1086"/>
      <c r="M19" s="1086"/>
      <c r="N19" s="1086"/>
      <c r="O19" s="1086"/>
      <c r="P19" s="1086"/>
      <c r="Q19" s="1087"/>
      <c r="R19" s="1100" t="s">
        <v>82</v>
      </c>
      <c r="S19" s="1101"/>
      <c r="T19" s="1101"/>
      <c r="U19" s="1101"/>
      <c r="V19" s="1102"/>
      <c r="W19" s="1097"/>
      <c r="X19" s="1098"/>
      <c r="Y19" s="1098"/>
      <c r="Z19" s="1099"/>
      <c r="AA19" s="711"/>
      <c r="AB19" s="710"/>
      <c r="AC19" s="30" t="s">
        <v>94</v>
      </c>
      <c r="AD19" s="30">
        <v>45</v>
      </c>
      <c r="AE19" s="31" t="s">
        <v>139</v>
      </c>
    </row>
    <row r="20" spans="1:31" ht="24.75" customHeight="1">
      <c r="A20" s="1117" t="s">
        <v>34</v>
      </c>
      <c r="B20" s="3" t="s">
        <v>28</v>
      </c>
      <c r="C20" s="1100" t="s">
        <v>82</v>
      </c>
      <c r="D20" s="1101"/>
      <c r="E20" s="1102"/>
      <c r="F20" s="1050" t="s">
        <v>379</v>
      </c>
      <c r="G20" s="1100" t="s">
        <v>82</v>
      </c>
      <c r="H20" s="1101"/>
      <c r="I20" s="1101"/>
      <c r="J20" s="1101"/>
      <c r="K20" s="1101"/>
      <c r="L20" s="1101"/>
      <c r="M20" s="1101"/>
      <c r="N20" s="1101"/>
      <c r="O20" s="1101"/>
      <c r="P20" s="1101"/>
      <c r="Q20" s="1101"/>
      <c r="R20" s="1101"/>
      <c r="S20" s="1101"/>
      <c r="T20" s="1101"/>
      <c r="U20" s="1101"/>
      <c r="V20" s="1101"/>
      <c r="W20" s="1101"/>
      <c r="X20" s="1101"/>
      <c r="Y20" s="1101"/>
      <c r="Z20" s="1102"/>
      <c r="AA20" s="711"/>
      <c r="AB20" s="710"/>
      <c r="AC20" s="30"/>
      <c r="AD20" s="30"/>
      <c r="AE20" s="15"/>
    </row>
    <row r="21" spans="1:31" ht="21.75" customHeight="1">
      <c r="A21" s="1117"/>
      <c r="B21" s="3" t="s">
        <v>29</v>
      </c>
      <c r="C21" s="1103"/>
      <c r="D21" s="1104"/>
      <c r="E21" s="1105"/>
      <c r="F21" s="1050"/>
      <c r="G21" s="1103"/>
      <c r="H21" s="1104"/>
      <c r="I21" s="1104"/>
      <c r="J21" s="1104"/>
      <c r="K21" s="1104"/>
      <c r="L21" s="1104"/>
      <c r="M21" s="1104"/>
      <c r="N21" s="1104"/>
      <c r="O21" s="1104"/>
      <c r="P21" s="1104"/>
      <c r="Q21" s="1104"/>
      <c r="R21" s="1104"/>
      <c r="S21" s="1104"/>
      <c r="T21" s="1104"/>
      <c r="U21" s="1104"/>
      <c r="V21" s="1104"/>
      <c r="W21" s="1104"/>
      <c r="X21" s="1104"/>
      <c r="Y21" s="1104"/>
      <c r="Z21" s="1105"/>
      <c r="AA21" s="711"/>
      <c r="AB21" s="710"/>
      <c r="AC21" s="30" t="s">
        <v>96</v>
      </c>
      <c r="AD21" s="30">
        <f>SUM(AD7:AD19)</f>
        <v>548</v>
      </c>
      <c r="AE21" s="15"/>
    </row>
    <row r="22" spans="1:31" ht="17.25" customHeight="1">
      <c r="A22" s="820" t="s">
        <v>95</v>
      </c>
      <c r="B22" s="820"/>
      <c r="C22" s="820"/>
      <c r="D22" s="820"/>
      <c r="E22" s="820"/>
      <c r="F22" s="820"/>
      <c r="G22" s="820"/>
      <c r="H22" s="820"/>
      <c r="I22" s="820"/>
      <c r="J22" s="820"/>
      <c r="K22" s="820"/>
      <c r="L22" s="820"/>
      <c r="M22" s="820"/>
      <c r="N22" s="820"/>
      <c r="O22" s="820"/>
      <c r="P22" s="820"/>
      <c r="Q22" s="820"/>
      <c r="R22" s="820"/>
      <c r="S22" s="820"/>
      <c r="T22" s="820"/>
      <c r="U22" s="820"/>
      <c r="V22" s="820"/>
      <c r="W22" s="677"/>
      <c r="X22" s="677"/>
      <c r="Y22" s="677"/>
      <c r="Z22" s="677"/>
      <c r="AA22" s="714"/>
      <c r="AB22" s="710"/>
      <c r="AC22" s="30" t="s">
        <v>97</v>
      </c>
      <c r="AD22" s="15">
        <f>(1605+1140)/5</f>
        <v>549</v>
      </c>
      <c r="AE22" s="15"/>
    </row>
    <row r="23" spans="1:31" ht="15.75" customHeight="1">
      <c r="A23" s="4"/>
      <c r="B23" s="5"/>
      <c r="C23" s="5"/>
      <c r="D23" s="5"/>
      <c r="E23" s="5"/>
      <c r="F23" s="6"/>
      <c r="G23" s="6"/>
      <c r="H23" s="6"/>
      <c r="I23" s="6"/>
      <c r="J23" s="6"/>
      <c r="K23" s="6"/>
      <c r="L23" s="6"/>
      <c r="M23" s="6"/>
      <c r="N23" s="6"/>
      <c r="O23" s="7"/>
      <c r="P23" s="7"/>
      <c r="Q23" s="821" t="s">
        <v>463</v>
      </c>
      <c r="R23" s="821"/>
      <c r="S23" s="821"/>
      <c r="T23" s="821"/>
      <c r="U23" s="821"/>
      <c r="V23" s="821"/>
      <c r="W23" s="821"/>
      <c r="X23" s="689"/>
      <c r="Y23" s="689"/>
      <c r="Z23" s="689"/>
      <c r="AA23" s="677"/>
      <c r="AE23" s="15"/>
    </row>
    <row r="24" spans="1:31" ht="15.75">
      <c r="A24" s="8"/>
      <c r="B24" s="6"/>
      <c r="C24" s="6"/>
      <c r="D24" s="6"/>
      <c r="E24" s="6"/>
      <c r="F24" s="8"/>
      <c r="G24" s="8"/>
      <c r="H24" s="6"/>
      <c r="I24" s="8"/>
      <c r="J24" s="6"/>
      <c r="K24" s="6"/>
      <c r="L24" s="6"/>
      <c r="M24" s="6"/>
      <c r="N24" s="6"/>
      <c r="O24" s="9"/>
      <c r="P24" s="9"/>
      <c r="Q24" s="822" t="s">
        <v>464</v>
      </c>
      <c r="R24" s="822"/>
      <c r="S24" s="822"/>
      <c r="T24" s="822"/>
      <c r="U24" s="822"/>
      <c r="V24" s="822"/>
      <c r="W24" s="822"/>
      <c r="AA24" s="678"/>
      <c r="AC24" s="15"/>
      <c r="AD24" s="15"/>
      <c r="AE24" s="15"/>
    </row>
    <row r="25" spans="23:31" ht="7.5" customHeight="1">
      <c r="W25" s="688"/>
      <c r="X25" s="688"/>
      <c r="Y25" s="688"/>
      <c r="Z25" s="688"/>
      <c r="AC25" s="15"/>
      <c r="AD25" s="15"/>
      <c r="AE25" s="15"/>
    </row>
    <row r="26" spans="17:31" ht="15">
      <c r="Q26" s="791" t="s">
        <v>72</v>
      </c>
      <c r="R26" s="791"/>
      <c r="S26" s="791"/>
      <c r="T26" s="791"/>
      <c r="U26" s="791"/>
      <c r="V26" s="791"/>
      <c r="AA26" s="679"/>
      <c r="AC26" s="15"/>
      <c r="AD26" s="15"/>
      <c r="AE26" s="15"/>
    </row>
    <row r="27" spans="29:31" ht="12.75" customHeight="1">
      <c r="AC27" s="15"/>
      <c r="AD27" s="15"/>
      <c r="AE27" s="15"/>
    </row>
    <row r="28" spans="29:31" ht="12.75">
      <c r="AC28" s="15"/>
      <c r="AD28" s="15"/>
      <c r="AE28" s="15"/>
    </row>
  </sheetData>
  <sheetProtection/>
  <mergeCells count="73">
    <mergeCell ref="C20:E21"/>
    <mergeCell ref="C18:E18"/>
    <mergeCell ref="G18:V18"/>
    <mergeCell ref="C19:E19"/>
    <mergeCell ref="G19:Q19"/>
    <mergeCell ref="E16:E17"/>
    <mergeCell ref="F18:F19"/>
    <mergeCell ref="G14:K14"/>
    <mergeCell ref="G15:H15"/>
    <mergeCell ref="I15:N15"/>
    <mergeCell ref="W7:Z7"/>
    <mergeCell ref="F20:F21"/>
    <mergeCell ref="F14:F15"/>
    <mergeCell ref="N7:Q7"/>
    <mergeCell ref="R7:V7"/>
    <mergeCell ref="K10:L10"/>
    <mergeCell ref="L14:O14"/>
    <mergeCell ref="J7:M7"/>
    <mergeCell ref="G11:J11"/>
    <mergeCell ref="N12:P12"/>
    <mergeCell ref="A1:K1"/>
    <mergeCell ref="N1:V1"/>
    <mergeCell ref="A2:K2"/>
    <mergeCell ref="N2:V2"/>
    <mergeCell ref="A4:V4"/>
    <mergeCell ref="A5:V5"/>
    <mergeCell ref="Q26:V26"/>
    <mergeCell ref="A18:A19"/>
    <mergeCell ref="A22:V22"/>
    <mergeCell ref="A8:B8"/>
    <mergeCell ref="A9:B9"/>
    <mergeCell ref="A10:A11"/>
    <mergeCell ref="C10:D10"/>
    <mergeCell ref="A16:A17"/>
    <mergeCell ref="A20:A21"/>
    <mergeCell ref="N11:Q11"/>
    <mergeCell ref="C16:D17"/>
    <mergeCell ref="G13:M13"/>
    <mergeCell ref="G12:M12"/>
    <mergeCell ref="C13:D13"/>
    <mergeCell ref="A14:A15"/>
    <mergeCell ref="C12:E12"/>
    <mergeCell ref="F16:F17"/>
    <mergeCell ref="C14:E14"/>
    <mergeCell ref="C15:E15"/>
    <mergeCell ref="F12:F13"/>
    <mergeCell ref="AC6:AE6"/>
    <mergeCell ref="A6:V6"/>
    <mergeCell ref="A7:B7"/>
    <mergeCell ref="C7:E7"/>
    <mergeCell ref="F7:I7"/>
    <mergeCell ref="A12:A13"/>
    <mergeCell ref="G10:J10"/>
    <mergeCell ref="F10:F11"/>
    <mergeCell ref="C11:E11"/>
    <mergeCell ref="Q12:V12"/>
    <mergeCell ref="Q23:W23"/>
    <mergeCell ref="Q24:W24"/>
    <mergeCell ref="K11:M11"/>
    <mergeCell ref="M10:P10"/>
    <mergeCell ref="Q10:Z10"/>
    <mergeCell ref="R11:Z11"/>
    <mergeCell ref="N13:Z13"/>
    <mergeCell ref="R19:V19"/>
    <mergeCell ref="Y14:Z15"/>
    <mergeCell ref="G16:P17"/>
    <mergeCell ref="Q16:V17"/>
    <mergeCell ref="W16:Z17"/>
    <mergeCell ref="W18:Z19"/>
    <mergeCell ref="G20:Z21"/>
    <mergeCell ref="O15:P15"/>
    <mergeCell ref="Q14:X15"/>
  </mergeCells>
  <printOptions/>
  <pageMargins left="0.2362204724409449" right="0.1968503937007874" top="0.2362204724409449" bottom="0.1968503937007874" header="0.1968503937007874" footer="0.1968503937007874"/>
  <pageSetup fitToHeight="0" fitToWidth="0" horizontalDpi="600" verticalDpi="600" orientation="landscape" scale="97" r:id="rId1"/>
</worksheet>
</file>

<file path=xl/worksheets/sheet11.xml><?xml version="1.0" encoding="utf-8"?>
<worksheet xmlns="http://schemas.openxmlformats.org/spreadsheetml/2006/main" xmlns:r="http://schemas.openxmlformats.org/officeDocument/2006/relationships">
  <sheetPr>
    <tabColor rgb="FFFF0000"/>
  </sheetPr>
  <dimension ref="A1:AE38"/>
  <sheetViews>
    <sheetView zoomScale="85" zoomScaleNormal="85" zoomScalePageLayoutView="0" workbookViewId="0" topLeftCell="A1">
      <selection activeCell="J8" sqref="J8"/>
    </sheetView>
  </sheetViews>
  <sheetFormatPr defaultColWidth="9.140625" defaultRowHeight="12.75"/>
  <cols>
    <col min="1" max="1" width="6.7109375" style="15" customWidth="1"/>
    <col min="2" max="2" width="7.421875" style="15" customWidth="1"/>
    <col min="3" max="25" width="5.28125" style="657" customWidth="1"/>
    <col min="26" max="26" width="9.140625" style="15" customWidth="1"/>
    <col min="27" max="27" width="30.421875" style="18" customWidth="1"/>
    <col min="28" max="29" width="9.140625" style="18" customWidth="1"/>
    <col min="30" max="16384" width="9.140625" style="15" customWidth="1"/>
  </cols>
  <sheetData>
    <row r="1" spans="1:25" ht="15.75">
      <c r="A1" s="802" t="s">
        <v>37</v>
      </c>
      <c r="B1" s="802"/>
      <c r="C1" s="802"/>
      <c r="D1" s="802"/>
      <c r="E1" s="802"/>
      <c r="F1" s="802"/>
      <c r="G1" s="802"/>
      <c r="H1" s="802"/>
      <c r="I1" s="802"/>
      <c r="J1" s="802"/>
      <c r="K1" s="802"/>
      <c r="L1" s="656"/>
      <c r="M1" s="656"/>
      <c r="N1" s="1142" t="s">
        <v>38</v>
      </c>
      <c r="O1" s="1142"/>
      <c r="P1" s="1142"/>
      <c r="Q1" s="1142"/>
      <c r="R1" s="1142"/>
      <c r="S1" s="1142"/>
      <c r="T1" s="1142"/>
      <c r="U1" s="1142"/>
      <c r="V1" s="1142"/>
      <c r="W1" s="1142"/>
      <c r="X1" s="1142"/>
      <c r="Y1" s="1142"/>
    </row>
    <row r="2" spans="1:23" ht="15.75" customHeight="1">
      <c r="A2" s="810" t="s">
        <v>428</v>
      </c>
      <c r="B2" s="810"/>
      <c r="C2" s="810"/>
      <c r="D2" s="810"/>
      <c r="E2" s="810"/>
      <c r="F2" s="810"/>
      <c r="G2" s="810"/>
      <c r="H2" s="810"/>
      <c r="I2" s="810"/>
      <c r="J2" s="810"/>
      <c r="K2" s="810"/>
      <c r="L2" s="656"/>
      <c r="M2" s="656"/>
      <c r="N2" s="1163" t="s">
        <v>418</v>
      </c>
      <c r="O2" s="1163"/>
      <c r="P2" s="1163"/>
      <c r="Q2" s="1163"/>
      <c r="R2" s="1163"/>
      <c r="S2" s="1163"/>
      <c r="T2" s="1163"/>
      <c r="U2" s="1163"/>
      <c r="V2" s="1163"/>
      <c r="W2" s="1163"/>
    </row>
    <row r="3" spans="1:25" ht="18.75">
      <c r="A3" s="804" t="s">
        <v>70</v>
      </c>
      <c r="B3" s="804"/>
      <c r="C3" s="804"/>
      <c r="D3" s="804"/>
      <c r="E3" s="804"/>
      <c r="F3" s="804"/>
      <c r="G3" s="804"/>
      <c r="H3" s="804"/>
      <c r="I3" s="804"/>
      <c r="J3" s="804"/>
      <c r="K3" s="804"/>
      <c r="L3" s="804"/>
      <c r="M3" s="804"/>
      <c r="N3" s="804"/>
      <c r="O3" s="804"/>
      <c r="P3" s="804"/>
      <c r="Q3" s="804"/>
      <c r="R3" s="804"/>
      <c r="S3" s="804"/>
      <c r="T3" s="804"/>
      <c r="U3" s="804"/>
      <c r="V3" s="804"/>
      <c r="W3" s="804"/>
      <c r="X3" s="804"/>
      <c r="Y3" s="804"/>
    </row>
    <row r="4" spans="1:25" ht="18.75" customHeight="1">
      <c r="A4" s="804" t="s">
        <v>73</v>
      </c>
      <c r="B4" s="804"/>
      <c r="C4" s="804"/>
      <c r="D4" s="804"/>
      <c r="E4" s="804"/>
      <c r="F4" s="804"/>
      <c r="G4" s="804"/>
      <c r="H4" s="804"/>
      <c r="I4" s="804"/>
      <c r="J4" s="804"/>
      <c r="K4" s="804"/>
      <c r="L4" s="804"/>
      <c r="M4" s="804"/>
      <c r="N4" s="804"/>
      <c r="O4" s="804"/>
      <c r="P4" s="804"/>
      <c r="Q4" s="804"/>
      <c r="R4" s="804"/>
      <c r="S4" s="804"/>
      <c r="T4" s="804"/>
      <c r="U4" s="804"/>
      <c r="V4" s="804"/>
      <c r="W4" s="804"/>
      <c r="X4" s="804"/>
      <c r="Y4" s="804"/>
    </row>
    <row r="5" spans="1:27" ht="18.75" customHeight="1" thickBot="1">
      <c r="A5" s="1145" t="s">
        <v>421</v>
      </c>
      <c r="B5" s="1145"/>
      <c r="C5" s="1145"/>
      <c r="D5" s="1145"/>
      <c r="E5" s="1145"/>
      <c r="F5" s="1145"/>
      <c r="G5" s="1145"/>
      <c r="H5" s="1145"/>
      <c r="I5" s="1145"/>
      <c r="J5" s="1145"/>
      <c r="K5" s="1145"/>
      <c r="L5" s="1145"/>
      <c r="M5" s="1145"/>
      <c r="N5" s="1145"/>
      <c r="O5" s="1145"/>
      <c r="P5" s="1145"/>
      <c r="Q5" s="1145"/>
      <c r="R5" s="1145"/>
      <c r="S5" s="1145"/>
      <c r="T5" s="1145"/>
      <c r="U5" s="1145"/>
      <c r="V5" s="1145"/>
      <c r="W5" s="1145"/>
      <c r="X5" s="1145"/>
      <c r="Y5" s="1145"/>
      <c r="AA5" s="17" t="s">
        <v>268</v>
      </c>
    </row>
    <row r="6" spans="1:29" ht="16.5" customHeight="1" thickTop="1">
      <c r="A6" s="1156" t="s">
        <v>2</v>
      </c>
      <c r="B6" s="1157"/>
      <c r="C6" s="816" t="s">
        <v>41</v>
      </c>
      <c r="D6" s="816"/>
      <c r="E6" s="1143" t="s">
        <v>40</v>
      </c>
      <c r="F6" s="1143"/>
      <c r="G6" s="1143"/>
      <c r="H6" s="1143"/>
      <c r="I6" s="1143" t="s">
        <v>3</v>
      </c>
      <c r="J6" s="1143"/>
      <c r="K6" s="1143"/>
      <c r="L6" s="1143"/>
      <c r="M6" s="1143" t="s">
        <v>4</v>
      </c>
      <c r="N6" s="1143"/>
      <c r="O6" s="1143"/>
      <c r="P6" s="1143"/>
      <c r="Q6" s="1143"/>
      <c r="R6" s="1143" t="s">
        <v>5</v>
      </c>
      <c r="S6" s="1143"/>
      <c r="T6" s="1143"/>
      <c r="U6" s="1143"/>
      <c r="V6" s="1143" t="s">
        <v>432</v>
      </c>
      <c r="W6" s="1143"/>
      <c r="X6" s="1143"/>
      <c r="Y6" s="1144"/>
      <c r="AA6" s="19" t="s">
        <v>111</v>
      </c>
      <c r="AB6" s="20">
        <v>30</v>
      </c>
      <c r="AC6" s="17" t="s">
        <v>130</v>
      </c>
    </row>
    <row r="7" spans="1:29" ht="36" customHeight="1">
      <c r="A7" s="1158" t="s">
        <v>35</v>
      </c>
      <c r="B7" s="1159"/>
      <c r="C7" s="658" t="s">
        <v>42</v>
      </c>
      <c r="D7" s="658" t="s">
        <v>43</v>
      </c>
      <c r="E7" s="658" t="s">
        <v>44</v>
      </c>
      <c r="F7" s="658" t="s">
        <v>7</v>
      </c>
      <c r="G7" s="561" t="s">
        <v>8</v>
      </c>
      <c r="H7" s="561" t="s">
        <v>9</v>
      </c>
      <c r="I7" s="659" t="s">
        <v>10</v>
      </c>
      <c r="J7" s="562" t="s">
        <v>11</v>
      </c>
      <c r="K7" s="562" t="s">
        <v>12</v>
      </c>
      <c r="L7" s="562" t="s">
        <v>13</v>
      </c>
      <c r="M7" s="562" t="s">
        <v>14</v>
      </c>
      <c r="N7" s="562" t="s">
        <v>15</v>
      </c>
      <c r="O7" s="562" t="s">
        <v>16</v>
      </c>
      <c r="P7" s="694" t="s">
        <v>17</v>
      </c>
      <c r="Q7" s="697" t="s">
        <v>18</v>
      </c>
      <c r="R7" s="562" t="s">
        <v>19</v>
      </c>
      <c r="S7" s="562" t="s">
        <v>20</v>
      </c>
      <c r="T7" s="562" t="s">
        <v>21</v>
      </c>
      <c r="U7" s="562" t="s">
        <v>22</v>
      </c>
      <c r="V7" s="562" t="s">
        <v>23</v>
      </c>
      <c r="W7" s="562" t="s">
        <v>24</v>
      </c>
      <c r="X7" s="562" t="s">
        <v>25</v>
      </c>
      <c r="Y7" s="673" t="s">
        <v>26</v>
      </c>
      <c r="AA7" s="19" t="s">
        <v>112</v>
      </c>
      <c r="AB7" s="20">
        <v>45</v>
      </c>
      <c r="AC7" s="17" t="s">
        <v>131</v>
      </c>
    </row>
    <row r="8" spans="1:29" ht="22.5" customHeight="1">
      <c r="A8" s="1158" t="s">
        <v>36</v>
      </c>
      <c r="B8" s="1159"/>
      <c r="C8" s="642">
        <v>1</v>
      </c>
      <c r="D8" s="642">
        <v>2</v>
      </c>
      <c r="E8" s="642">
        <v>3</v>
      </c>
      <c r="F8" s="642">
        <v>4</v>
      </c>
      <c r="G8" s="642">
        <v>5</v>
      </c>
      <c r="H8" s="642">
        <v>6</v>
      </c>
      <c r="I8" s="642">
        <v>7</v>
      </c>
      <c r="J8" s="642">
        <v>8</v>
      </c>
      <c r="K8" s="642">
        <v>9</v>
      </c>
      <c r="L8" s="642">
        <v>10</v>
      </c>
      <c r="M8" s="642">
        <v>11</v>
      </c>
      <c r="N8" s="642">
        <v>12</v>
      </c>
      <c r="O8" s="642">
        <v>13</v>
      </c>
      <c r="P8" s="642">
        <v>14</v>
      </c>
      <c r="Q8" s="642">
        <v>15</v>
      </c>
      <c r="R8" s="642">
        <v>16</v>
      </c>
      <c r="S8" s="642">
        <v>17</v>
      </c>
      <c r="T8" s="642">
        <v>18</v>
      </c>
      <c r="U8" s="642">
        <v>19</v>
      </c>
      <c r="V8" s="642">
        <v>20</v>
      </c>
      <c r="W8" s="642">
        <v>21</v>
      </c>
      <c r="X8" s="642">
        <v>22</v>
      </c>
      <c r="Y8" s="674">
        <v>23</v>
      </c>
      <c r="AA8" s="19" t="s">
        <v>113</v>
      </c>
      <c r="AB8" s="20">
        <v>30</v>
      </c>
      <c r="AC8" s="17" t="s">
        <v>131</v>
      </c>
    </row>
    <row r="9" spans="1:30" ht="30.75" customHeight="1">
      <c r="A9" s="813" t="s">
        <v>27</v>
      </c>
      <c r="B9" s="3" t="s">
        <v>28</v>
      </c>
      <c r="C9" s="1148" t="s">
        <v>71</v>
      </c>
      <c r="D9" s="643" t="s">
        <v>74</v>
      </c>
      <c r="E9" s="660"/>
      <c r="F9" s="1155" t="s">
        <v>379</v>
      </c>
      <c r="G9" s="1164" t="s">
        <v>71</v>
      </c>
      <c r="H9" s="1164"/>
      <c r="I9" s="1164"/>
      <c r="J9" s="1164"/>
      <c r="K9" s="1164"/>
      <c r="L9" s="1164"/>
      <c r="M9" s="1164"/>
      <c r="N9" s="1164"/>
      <c r="O9" s="1164"/>
      <c r="P9" s="1164"/>
      <c r="Q9" s="1164"/>
      <c r="R9" s="1164"/>
      <c r="S9" s="1164"/>
      <c r="T9" s="1164"/>
      <c r="U9" s="1164"/>
      <c r="V9" s="1164"/>
      <c r="W9" s="1165" t="s">
        <v>71</v>
      </c>
      <c r="X9" s="1165"/>
      <c r="Y9" s="1166"/>
      <c r="AA9" s="19"/>
      <c r="AB9" s="20"/>
      <c r="AD9" s="15">
        <f>4*4</f>
        <v>16</v>
      </c>
    </row>
    <row r="10" spans="1:30" ht="30.75" customHeight="1">
      <c r="A10" s="813"/>
      <c r="B10" s="3" t="s">
        <v>29</v>
      </c>
      <c r="C10" s="1148"/>
      <c r="D10" s="661"/>
      <c r="E10" s="662" t="s">
        <v>365</v>
      </c>
      <c r="F10" s="1155"/>
      <c r="G10" s="1146" t="s">
        <v>365</v>
      </c>
      <c r="H10" s="1146"/>
      <c r="I10" s="1146"/>
      <c r="J10" s="1146"/>
      <c r="K10" s="1160" t="s">
        <v>129</v>
      </c>
      <c r="L10" s="1160"/>
      <c r="M10" s="1160"/>
      <c r="N10" s="1160"/>
      <c r="O10" s="1160"/>
      <c r="P10" s="1160"/>
      <c r="Q10" s="1160"/>
      <c r="R10" s="1160"/>
      <c r="S10" s="1160"/>
      <c r="T10" s="1160"/>
      <c r="U10" s="1160"/>
      <c r="V10" s="1160"/>
      <c r="W10" s="1165"/>
      <c r="X10" s="1165"/>
      <c r="Y10" s="1166"/>
      <c r="AA10" s="19" t="s">
        <v>121</v>
      </c>
      <c r="AB10" s="20">
        <v>120</v>
      </c>
      <c r="AC10" s="32" t="s">
        <v>132</v>
      </c>
      <c r="AD10" s="15">
        <f>15*8</f>
        <v>120</v>
      </c>
    </row>
    <row r="11" spans="1:31" ht="30.75" customHeight="1">
      <c r="A11" s="813" t="s">
        <v>30</v>
      </c>
      <c r="B11" s="3" t="s">
        <v>28</v>
      </c>
      <c r="C11" s="1148"/>
      <c r="D11" s="955" t="s">
        <v>110</v>
      </c>
      <c r="E11" s="955"/>
      <c r="F11" s="1155" t="s">
        <v>379</v>
      </c>
      <c r="G11" s="1130" t="s">
        <v>127</v>
      </c>
      <c r="H11" s="1131"/>
      <c r="I11" s="1131"/>
      <c r="J11" s="1131"/>
      <c r="K11" s="1131"/>
      <c r="L11" s="1131"/>
      <c r="M11" s="1131"/>
      <c r="N11" s="1131"/>
      <c r="O11" s="1131"/>
      <c r="P11" s="1131"/>
      <c r="Q11" s="1132"/>
      <c r="R11" s="1133" t="s">
        <v>71</v>
      </c>
      <c r="S11" s="1134"/>
      <c r="T11" s="1134"/>
      <c r="U11" s="1134"/>
      <c r="V11" s="1135"/>
      <c r="W11" s="1165"/>
      <c r="X11" s="1165"/>
      <c r="Y11" s="1166"/>
      <c r="AA11" s="19" t="s">
        <v>114</v>
      </c>
      <c r="AB11" s="20">
        <v>45</v>
      </c>
      <c r="AC11" s="32" t="s">
        <v>130</v>
      </c>
      <c r="AD11" s="15">
        <f>8*4</f>
        <v>32</v>
      </c>
      <c r="AE11" s="15">
        <f>3*4</f>
        <v>12</v>
      </c>
    </row>
    <row r="12" spans="1:31" ht="30.75" customHeight="1">
      <c r="A12" s="813"/>
      <c r="B12" s="3" t="s">
        <v>29</v>
      </c>
      <c r="C12" s="1148"/>
      <c r="D12" s="1148" t="s">
        <v>71</v>
      </c>
      <c r="E12" s="675" t="s">
        <v>71</v>
      </c>
      <c r="F12" s="1155"/>
      <c r="G12" s="1160" t="s">
        <v>71</v>
      </c>
      <c r="H12" s="1160"/>
      <c r="I12" s="1160"/>
      <c r="J12" s="1160"/>
      <c r="K12" s="1056" t="s">
        <v>427</v>
      </c>
      <c r="L12" s="1056"/>
      <c r="M12" s="1056"/>
      <c r="N12" s="1160" t="s">
        <v>129</v>
      </c>
      <c r="O12" s="1160"/>
      <c r="P12" s="1150" t="s">
        <v>431</v>
      </c>
      <c r="Q12" s="1151"/>
      <c r="R12" s="1151"/>
      <c r="S12" s="1151"/>
      <c r="T12" s="1151"/>
      <c r="U12" s="1151"/>
      <c r="V12" s="1151"/>
      <c r="W12" s="1151"/>
      <c r="X12" s="1151"/>
      <c r="Y12" s="1152"/>
      <c r="AA12" s="19" t="s">
        <v>115</v>
      </c>
      <c r="AB12" s="20">
        <v>60</v>
      </c>
      <c r="AC12" s="32" t="s">
        <v>133</v>
      </c>
      <c r="AE12" s="15">
        <f>9*6</f>
        <v>54</v>
      </c>
    </row>
    <row r="13" spans="1:29" ht="30.75" customHeight="1">
      <c r="A13" s="813" t="s">
        <v>31</v>
      </c>
      <c r="B13" s="3" t="s">
        <v>28</v>
      </c>
      <c r="C13" s="1148"/>
      <c r="D13" s="1148"/>
      <c r="E13" s="955" t="s">
        <v>127</v>
      </c>
      <c r="F13" s="1155" t="s">
        <v>379</v>
      </c>
      <c r="G13" s="1146" t="s">
        <v>392</v>
      </c>
      <c r="H13" s="1146"/>
      <c r="I13" s="1146"/>
      <c r="J13" s="1146"/>
      <c r="K13" s="1146"/>
      <c r="L13" s="1146"/>
      <c r="M13" s="1146"/>
      <c r="N13" s="1146"/>
      <c r="O13" s="1146"/>
      <c r="P13" s="1146"/>
      <c r="Q13" s="1146"/>
      <c r="R13" s="1146"/>
      <c r="S13" s="1146"/>
      <c r="T13" s="1146"/>
      <c r="U13" s="1146"/>
      <c r="V13" s="1146"/>
      <c r="W13" s="1146"/>
      <c r="X13" s="1146"/>
      <c r="Y13" s="1147"/>
      <c r="AA13" s="564" t="s">
        <v>116</v>
      </c>
      <c r="AB13" s="20">
        <v>75</v>
      </c>
      <c r="AC13" s="32" t="s">
        <v>134</v>
      </c>
    </row>
    <row r="14" spans="1:29" ht="30.75" customHeight="1">
      <c r="A14" s="813"/>
      <c r="B14" s="3" t="s">
        <v>29</v>
      </c>
      <c r="C14" s="1148"/>
      <c r="D14" s="1148"/>
      <c r="E14" s="955"/>
      <c r="F14" s="1155"/>
      <c r="G14" s="1146"/>
      <c r="H14" s="1146"/>
      <c r="I14" s="1146"/>
      <c r="J14" s="1146"/>
      <c r="K14" s="1146"/>
      <c r="L14" s="1146"/>
      <c r="M14" s="1146"/>
      <c r="N14" s="1146"/>
      <c r="O14" s="1146"/>
      <c r="P14" s="1146"/>
      <c r="Q14" s="1146"/>
      <c r="R14" s="1146"/>
      <c r="S14" s="1146"/>
      <c r="T14" s="1146"/>
      <c r="U14" s="1146"/>
      <c r="V14" s="1146"/>
      <c r="W14" s="1146"/>
      <c r="X14" s="1146"/>
      <c r="Y14" s="1147"/>
      <c r="AA14" s="19" t="s">
        <v>117</v>
      </c>
      <c r="AB14" s="20">
        <v>30</v>
      </c>
      <c r="AC14" s="32" t="s">
        <v>134</v>
      </c>
    </row>
    <row r="15" spans="1:29" ht="30.75" customHeight="1">
      <c r="A15" s="813" t="s">
        <v>32</v>
      </c>
      <c r="B15" s="3" t="s">
        <v>28</v>
      </c>
      <c r="C15" s="1148"/>
      <c r="D15" s="1148"/>
      <c r="E15" s="955" t="s">
        <v>393</v>
      </c>
      <c r="F15" s="1155" t="s">
        <v>379</v>
      </c>
      <c r="G15" s="1162" t="s">
        <v>123</v>
      </c>
      <c r="H15" s="1162"/>
      <c r="I15" s="1162"/>
      <c r="J15" s="1162"/>
      <c r="K15" s="1162"/>
      <c r="L15" s="1162"/>
      <c r="M15" s="1162"/>
      <c r="N15" s="1162"/>
      <c r="O15" s="1162"/>
      <c r="P15" s="1162"/>
      <c r="Q15" s="1162"/>
      <c r="R15" s="1162"/>
      <c r="S15" s="1162"/>
      <c r="T15" s="1162"/>
      <c r="U15" s="955" t="s">
        <v>380</v>
      </c>
      <c r="V15" s="955"/>
      <c r="W15" s="955"/>
      <c r="X15" s="955"/>
      <c r="Y15" s="956"/>
      <c r="AA15" s="19" t="s">
        <v>118</v>
      </c>
      <c r="AB15" s="20">
        <v>30</v>
      </c>
      <c r="AC15" s="32" t="s">
        <v>134</v>
      </c>
    </row>
    <row r="16" spans="1:29" ht="30.75" customHeight="1">
      <c r="A16" s="813"/>
      <c r="B16" s="3" t="s">
        <v>29</v>
      </c>
      <c r="C16" s="1148"/>
      <c r="D16" s="1148"/>
      <c r="E16" s="955"/>
      <c r="F16" s="1155"/>
      <c r="G16" s="1162" t="s">
        <v>122</v>
      </c>
      <c r="H16" s="1162"/>
      <c r="I16" s="1162"/>
      <c r="J16" s="1162"/>
      <c r="K16" s="1162"/>
      <c r="L16" s="1162"/>
      <c r="M16" s="1162"/>
      <c r="N16" s="955" t="s">
        <v>124</v>
      </c>
      <c r="O16" s="955"/>
      <c r="P16" s="955"/>
      <c r="Q16" s="955"/>
      <c r="R16" s="955"/>
      <c r="S16" s="955"/>
      <c r="T16" s="955"/>
      <c r="U16" s="955"/>
      <c r="V16" s="955"/>
      <c r="W16" s="1148" t="s">
        <v>71</v>
      </c>
      <c r="X16" s="1148"/>
      <c r="Y16" s="1149"/>
      <c r="AA16" s="19" t="s">
        <v>119</v>
      </c>
      <c r="AB16" s="20">
        <v>15</v>
      </c>
      <c r="AC16" s="32" t="s">
        <v>134</v>
      </c>
    </row>
    <row r="17" spans="1:30" ht="30.75" customHeight="1">
      <c r="A17" s="813" t="s">
        <v>33</v>
      </c>
      <c r="B17" s="3" t="s">
        <v>28</v>
      </c>
      <c r="C17" s="1148"/>
      <c r="D17" s="1148"/>
      <c r="E17" s="955" t="s">
        <v>126</v>
      </c>
      <c r="F17" s="1155" t="s">
        <v>379</v>
      </c>
      <c r="G17" s="1146" t="s">
        <v>390</v>
      </c>
      <c r="H17" s="1146"/>
      <c r="I17" s="1146"/>
      <c r="J17" s="1146"/>
      <c r="K17" s="1146"/>
      <c r="L17" s="1146"/>
      <c r="M17" s="1146"/>
      <c r="N17" s="955" t="s">
        <v>128</v>
      </c>
      <c r="O17" s="955"/>
      <c r="P17" s="955"/>
      <c r="Q17" s="1136" t="s">
        <v>459</v>
      </c>
      <c r="R17" s="1137"/>
      <c r="S17" s="1137"/>
      <c r="T17" s="1137"/>
      <c r="U17" s="1137"/>
      <c r="V17" s="1137"/>
      <c r="W17" s="1137"/>
      <c r="X17" s="1137"/>
      <c r="Y17" s="1138"/>
      <c r="AA17" s="19" t="s">
        <v>120</v>
      </c>
      <c r="AB17" s="20">
        <v>60</v>
      </c>
      <c r="AC17" s="32" t="s">
        <v>134</v>
      </c>
      <c r="AD17" s="15">
        <f>13*4</f>
        <v>52</v>
      </c>
    </row>
    <row r="18" spans="1:30" ht="30.75" customHeight="1">
      <c r="A18" s="813"/>
      <c r="B18" s="3" t="s">
        <v>29</v>
      </c>
      <c r="C18" s="1148"/>
      <c r="D18" s="1148"/>
      <c r="E18" s="955"/>
      <c r="F18" s="1155"/>
      <c r="G18" s="1146"/>
      <c r="H18" s="1146"/>
      <c r="I18" s="1146"/>
      <c r="J18" s="1146"/>
      <c r="K18" s="1146"/>
      <c r="L18" s="1146"/>
      <c r="M18" s="1146"/>
      <c r="N18" s="955"/>
      <c r="O18" s="955"/>
      <c r="P18" s="955"/>
      <c r="Q18" s="1139"/>
      <c r="R18" s="1140"/>
      <c r="S18" s="1140"/>
      <c r="T18" s="1140"/>
      <c r="U18" s="1140"/>
      <c r="V18" s="1140"/>
      <c r="W18" s="1140"/>
      <c r="X18" s="1140"/>
      <c r="Y18" s="1141"/>
      <c r="AA18" s="19" t="s">
        <v>96</v>
      </c>
      <c r="AB18" s="18">
        <f>SUM(AB6:AB17)</f>
        <v>540</v>
      </c>
      <c r="AD18" s="15">
        <f>8*6</f>
        <v>48</v>
      </c>
    </row>
    <row r="19" spans="1:28" ht="21.75" customHeight="1">
      <c r="A19" s="813" t="s">
        <v>34</v>
      </c>
      <c r="B19" s="3" t="s">
        <v>28</v>
      </c>
      <c r="C19" s="1148" t="s">
        <v>71</v>
      </c>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9"/>
      <c r="AA19" s="19" t="s">
        <v>157</v>
      </c>
      <c r="AB19" s="18">
        <f>2505/5</f>
        <v>501</v>
      </c>
    </row>
    <row r="20" spans="1:30" ht="21.75" customHeight="1" thickBot="1">
      <c r="A20" s="819"/>
      <c r="B20" s="651" t="s">
        <v>29</v>
      </c>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4"/>
      <c r="AD20" s="15">
        <f>8*6</f>
        <v>48</v>
      </c>
    </row>
    <row r="21" spans="1:25" ht="15" customHeight="1" thickTop="1">
      <c r="A21" s="820" t="s">
        <v>95</v>
      </c>
      <c r="B21" s="820"/>
      <c r="C21" s="820"/>
      <c r="D21" s="820"/>
      <c r="E21" s="820"/>
      <c r="F21" s="820"/>
      <c r="G21" s="820"/>
      <c r="H21" s="820"/>
      <c r="I21" s="820"/>
      <c r="J21" s="820"/>
      <c r="K21" s="820"/>
      <c r="L21" s="820"/>
      <c r="M21" s="820"/>
      <c r="N21" s="820"/>
      <c r="O21" s="820"/>
      <c r="P21" s="820"/>
      <c r="Q21" s="820"/>
      <c r="R21" s="820"/>
      <c r="S21" s="820"/>
      <c r="T21" s="820"/>
      <c r="U21" s="820"/>
      <c r="V21" s="820"/>
      <c r="W21" s="75"/>
      <c r="X21" s="75"/>
      <c r="Y21" s="75"/>
    </row>
    <row r="22" spans="1:23" ht="15.75" customHeight="1">
      <c r="A22" s="4"/>
      <c r="B22" s="5"/>
      <c r="C22" s="663"/>
      <c r="D22" s="663"/>
      <c r="E22" s="663"/>
      <c r="F22" s="664"/>
      <c r="G22" s="664"/>
      <c r="H22" s="664"/>
      <c r="I22" s="664"/>
      <c r="J22" s="664"/>
      <c r="K22" s="664"/>
      <c r="L22" s="664"/>
      <c r="M22" s="664"/>
      <c r="N22" s="664"/>
      <c r="O22" s="665"/>
      <c r="P22" s="665"/>
      <c r="Q22" s="821" t="s">
        <v>463</v>
      </c>
      <c r="R22" s="821"/>
      <c r="S22" s="821"/>
      <c r="T22" s="821"/>
      <c r="U22" s="821"/>
      <c r="V22" s="821"/>
      <c r="W22" s="821"/>
    </row>
    <row r="23" spans="1:23" ht="15.75">
      <c r="A23" s="8"/>
      <c r="B23" s="6"/>
      <c r="C23" s="664"/>
      <c r="D23" s="664"/>
      <c r="E23" s="664"/>
      <c r="F23" s="666"/>
      <c r="G23" s="666"/>
      <c r="H23" s="664"/>
      <c r="I23" s="666"/>
      <c r="J23" s="664"/>
      <c r="K23" s="664"/>
      <c r="L23" s="664"/>
      <c r="M23" s="664"/>
      <c r="N23" s="664"/>
      <c r="O23" s="667"/>
      <c r="P23" s="667"/>
      <c r="Q23" s="822" t="s">
        <v>464</v>
      </c>
      <c r="R23" s="822"/>
      <c r="S23" s="822"/>
      <c r="T23" s="822"/>
      <c r="U23" s="822"/>
      <c r="V23" s="822"/>
      <c r="W23" s="822"/>
    </row>
    <row r="24" spans="1:22" ht="12.75">
      <c r="A24"/>
      <c r="B24"/>
      <c r="C24" s="668"/>
      <c r="D24" s="668"/>
      <c r="E24" s="668"/>
      <c r="F24" s="668"/>
      <c r="G24" s="668"/>
      <c r="H24" s="668"/>
      <c r="I24" s="668"/>
      <c r="J24" s="668"/>
      <c r="K24" s="668"/>
      <c r="L24" s="668"/>
      <c r="M24" s="668"/>
      <c r="N24" s="668"/>
      <c r="O24" s="668"/>
      <c r="P24" s="668"/>
      <c r="Q24" s="668"/>
      <c r="R24" s="668"/>
      <c r="S24" s="668"/>
      <c r="T24" s="668"/>
      <c r="U24" s="668"/>
      <c r="V24" s="668"/>
    </row>
    <row r="25" spans="1:22" ht="12.75">
      <c r="A25"/>
      <c r="B25"/>
      <c r="C25" s="668"/>
      <c r="D25" s="668"/>
      <c r="E25" s="668"/>
      <c r="F25" s="668"/>
      <c r="G25" s="668"/>
      <c r="H25" s="668"/>
      <c r="I25" s="668"/>
      <c r="J25" s="668"/>
      <c r="K25" s="668"/>
      <c r="L25" s="668"/>
      <c r="M25" s="668"/>
      <c r="N25" s="668"/>
      <c r="O25" s="668"/>
      <c r="P25" s="668"/>
      <c r="Q25" s="1161" t="s">
        <v>72</v>
      </c>
      <c r="R25" s="1161"/>
      <c r="S25" s="1161"/>
      <c r="T25" s="1161"/>
      <c r="U25" s="1161"/>
      <c r="V25" s="1161"/>
    </row>
    <row r="26" spans="4:15" ht="12.75">
      <c r="D26" s="669"/>
      <c r="E26" s="670"/>
      <c r="F26" s="671"/>
      <c r="G26" s="17"/>
      <c r="H26" s="672"/>
      <c r="I26" s="672"/>
      <c r="J26" s="672"/>
      <c r="K26" s="672"/>
      <c r="L26" s="672"/>
      <c r="M26" s="672"/>
      <c r="N26" s="672"/>
      <c r="O26" s="672"/>
    </row>
    <row r="27" spans="4:15" ht="12.75">
      <c r="D27" s="672"/>
      <c r="E27" s="672"/>
      <c r="F27" s="672"/>
      <c r="G27" s="669"/>
      <c r="H27" s="670"/>
      <c r="I27" s="671"/>
      <c r="J27" s="672"/>
      <c r="K27" s="672"/>
      <c r="L27" s="672"/>
      <c r="M27" s="672"/>
      <c r="N27" s="672"/>
      <c r="O27" s="672"/>
    </row>
    <row r="28" spans="4:15" ht="12.75">
      <c r="D28" s="672"/>
      <c r="E28" s="672"/>
      <c r="F28" s="672"/>
      <c r="G28" s="669"/>
      <c r="H28" s="670"/>
      <c r="I28" s="671"/>
      <c r="J28" s="672"/>
      <c r="K28" s="672"/>
      <c r="L28" s="672"/>
      <c r="M28" s="672"/>
      <c r="N28" s="672"/>
      <c r="O28" s="672"/>
    </row>
    <row r="29" spans="4:15" ht="12.75">
      <c r="D29" s="672"/>
      <c r="E29" s="672"/>
      <c r="F29" s="672"/>
      <c r="G29" s="669"/>
      <c r="H29" s="670"/>
      <c r="I29" s="671"/>
      <c r="J29" s="672"/>
      <c r="K29" s="672"/>
      <c r="L29" s="672"/>
      <c r="M29" s="672"/>
      <c r="N29" s="672"/>
      <c r="O29" s="672"/>
    </row>
    <row r="30" spans="4:15" ht="12.75">
      <c r="D30" s="672"/>
      <c r="E30" s="672"/>
      <c r="F30" s="672"/>
      <c r="G30" s="669"/>
      <c r="H30" s="670"/>
      <c r="I30" s="671"/>
      <c r="J30" s="672"/>
      <c r="K30" s="672"/>
      <c r="L30" s="672"/>
      <c r="M30" s="672"/>
      <c r="N30" s="672"/>
      <c r="O30" s="672"/>
    </row>
    <row r="31" spans="4:15" ht="17.25" customHeight="1">
      <c r="D31" s="672"/>
      <c r="E31" s="672"/>
      <c r="F31" s="672"/>
      <c r="G31" s="669"/>
      <c r="H31" s="670"/>
      <c r="I31" s="671"/>
      <c r="J31" s="672"/>
      <c r="K31" s="672"/>
      <c r="L31" s="672"/>
      <c r="M31" s="672"/>
      <c r="N31" s="672"/>
      <c r="O31" s="672"/>
    </row>
    <row r="32" spans="4:15" ht="12.75">
      <c r="D32" s="672"/>
      <c r="E32" s="672"/>
      <c r="F32" s="672"/>
      <c r="G32" s="669"/>
      <c r="H32" s="670"/>
      <c r="I32" s="671"/>
      <c r="J32" s="672"/>
      <c r="K32" s="672"/>
      <c r="L32" s="672"/>
      <c r="M32" s="672"/>
      <c r="N32" s="672"/>
      <c r="O32" s="672"/>
    </row>
    <row r="33" spans="4:15" ht="12.75">
      <c r="D33" s="672"/>
      <c r="E33" s="672"/>
      <c r="F33" s="672"/>
      <c r="G33" s="669"/>
      <c r="H33" s="670"/>
      <c r="I33" s="671"/>
      <c r="J33" s="672"/>
      <c r="K33" s="672"/>
      <c r="L33" s="672"/>
      <c r="M33" s="672"/>
      <c r="N33" s="672"/>
      <c r="O33" s="672"/>
    </row>
    <row r="34" spans="4:15" ht="16.5" customHeight="1">
      <c r="D34" s="672"/>
      <c r="E34" s="672"/>
      <c r="F34" s="672"/>
      <c r="G34" s="672"/>
      <c r="H34" s="672"/>
      <c r="I34" s="672"/>
      <c r="J34" s="672"/>
      <c r="K34" s="672"/>
      <c r="L34" s="672"/>
      <c r="M34" s="672"/>
      <c r="N34" s="672"/>
      <c r="O34" s="672"/>
    </row>
    <row r="35" spans="4:15" ht="17.25" customHeight="1">
      <c r="D35" s="672"/>
      <c r="E35" s="672"/>
      <c r="F35" s="672"/>
      <c r="G35" s="672"/>
      <c r="H35" s="672"/>
      <c r="I35" s="672"/>
      <c r="J35" s="672"/>
      <c r="K35" s="672"/>
      <c r="L35" s="672"/>
      <c r="M35" s="672"/>
      <c r="N35" s="672"/>
      <c r="O35" s="672"/>
    </row>
    <row r="36" spans="4:15" ht="17.25" customHeight="1">
      <c r="D36" s="672"/>
      <c r="E36" s="672"/>
      <c r="F36" s="672"/>
      <c r="G36" s="672"/>
      <c r="H36" s="672"/>
      <c r="I36" s="672"/>
      <c r="J36" s="672"/>
      <c r="K36" s="672"/>
      <c r="L36" s="672"/>
      <c r="M36" s="672"/>
      <c r="N36" s="672"/>
      <c r="O36" s="672"/>
    </row>
    <row r="37" spans="4:15" ht="18" customHeight="1">
      <c r="D37" s="672"/>
      <c r="E37" s="672"/>
      <c r="F37" s="672"/>
      <c r="G37" s="672"/>
      <c r="H37" s="672"/>
      <c r="I37" s="672"/>
      <c r="J37" s="672"/>
      <c r="K37" s="672"/>
      <c r="L37" s="672"/>
      <c r="M37" s="672"/>
      <c r="N37" s="672"/>
      <c r="O37" s="672"/>
    </row>
    <row r="38" spans="4:15" ht="12.75">
      <c r="D38" s="672"/>
      <c r="E38" s="672"/>
      <c r="F38" s="672"/>
      <c r="G38" s="672"/>
      <c r="H38" s="672"/>
      <c r="I38" s="672"/>
      <c r="J38" s="672"/>
      <c r="K38" s="672"/>
      <c r="L38" s="672"/>
      <c r="M38" s="672"/>
      <c r="N38" s="672"/>
      <c r="O38" s="672"/>
    </row>
    <row r="44" ht="13.5" customHeight="1"/>
  </sheetData>
  <sheetProtection/>
  <mergeCells count="57">
    <mergeCell ref="N2:W2"/>
    <mergeCell ref="F17:F18"/>
    <mergeCell ref="K10:V10"/>
    <mergeCell ref="G9:V9"/>
    <mergeCell ref="W9:Y11"/>
    <mergeCell ref="G16:M16"/>
    <mergeCell ref="F9:F10"/>
    <mergeCell ref="Q25:V25"/>
    <mergeCell ref="N16:V16"/>
    <mergeCell ref="G17:M18"/>
    <mergeCell ref="G15:T15"/>
    <mergeCell ref="A21:V21"/>
    <mergeCell ref="F11:F12"/>
    <mergeCell ref="N12:O12"/>
    <mergeCell ref="A13:A14"/>
    <mergeCell ref="A17:A18"/>
    <mergeCell ref="E13:E14"/>
    <mergeCell ref="A7:B7"/>
    <mergeCell ref="A8:B8"/>
    <mergeCell ref="G12:J12"/>
    <mergeCell ref="G10:J10"/>
    <mergeCell ref="A19:A20"/>
    <mergeCell ref="C19:Y20"/>
    <mergeCell ref="D12:D18"/>
    <mergeCell ref="E17:E18"/>
    <mergeCell ref="E15:E16"/>
    <mergeCell ref="A11:A12"/>
    <mergeCell ref="F13:F14"/>
    <mergeCell ref="F15:F16"/>
    <mergeCell ref="K12:M12"/>
    <mergeCell ref="C9:C18"/>
    <mergeCell ref="A15:A16"/>
    <mergeCell ref="G13:Y14"/>
    <mergeCell ref="E6:H6"/>
    <mergeCell ref="I6:L6"/>
    <mergeCell ref="W16:Y16"/>
    <mergeCell ref="D11:E11"/>
    <mergeCell ref="U15:Y15"/>
    <mergeCell ref="A9:A10"/>
    <mergeCell ref="P12:Y12"/>
    <mergeCell ref="A6:B6"/>
    <mergeCell ref="N1:Y1"/>
    <mergeCell ref="M6:Q6"/>
    <mergeCell ref="R6:U6"/>
    <mergeCell ref="V6:Y6"/>
    <mergeCell ref="A5:Y5"/>
    <mergeCell ref="A4:Y4"/>
    <mergeCell ref="C6:D6"/>
    <mergeCell ref="A1:K1"/>
    <mergeCell ref="A2:K2"/>
    <mergeCell ref="A3:Y3"/>
    <mergeCell ref="G11:Q11"/>
    <mergeCell ref="R11:V11"/>
    <mergeCell ref="N17:P18"/>
    <mergeCell ref="Q17:Y18"/>
    <mergeCell ref="Q22:W22"/>
    <mergeCell ref="Q23:W23"/>
  </mergeCells>
  <printOptions/>
  <pageMargins left="0.2362204724409449" right="0.1968503937007874" top="0.2362204724409449" bottom="0.1968503937007874" header="0.1968503937007874" footer="0.1968503937007874"/>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rgb="FFFF0000"/>
  </sheetPr>
  <dimension ref="A1:AE26"/>
  <sheetViews>
    <sheetView zoomScalePageLayoutView="0" workbookViewId="0" topLeftCell="A1">
      <selection activeCell="L29" sqref="L29"/>
    </sheetView>
  </sheetViews>
  <sheetFormatPr defaultColWidth="9.140625" defaultRowHeight="12.75"/>
  <cols>
    <col min="1" max="1" width="6.28125" style="0" customWidth="1"/>
    <col min="2" max="2" width="7.421875" style="0" customWidth="1"/>
    <col min="3" max="26" width="6.28125" style="0" customWidth="1"/>
    <col min="29" max="29" width="23.57421875" style="0" customWidth="1"/>
  </cols>
  <sheetData>
    <row r="1" spans="1:26" s="15" customFormat="1" ht="15.75">
      <c r="A1" s="802" t="s">
        <v>37</v>
      </c>
      <c r="B1" s="802"/>
      <c r="C1" s="802"/>
      <c r="D1" s="802"/>
      <c r="E1" s="802"/>
      <c r="F1" s="802"/>
      <c r="G1" s="802"/>
      <c r="H1" s="802"/>
      <c r="I1" s="802"/>
      <c r="J1" s="802"/>
      <c r="K1" s="802"/>
      <c r="L1" s="802" t="s">
        <v>413</v>
      </c>
      <c r="M1" s="802"/>
      <c r="N1" s="802"/>
      <c r="O1" s="802"/>
      <c r="P1" s="802"/>
      <c r="Q1" s="802"/>
      <c r="R1" s="802"/>
      <c r="S1" s="802"/>
      <c r="T1" s="802"/>
      <c r="U1" s="802"/>
      <c r="V1" s="802"/>
      <c r="W1" s="681"/>
      <c r="X1" s="681"/>
      <c r="Y1" s="681"/>
      <c r="Z1" s="681"/>
    </row>
    <row r="2" spans="1:26" s="15" customFormat="1" ht="15.75">
      <c r="A2" s="810" t="s">
        <v>428</v>
      </c>
      <c r="B2" s="810"/>
      <c r="C2" s="810"/>
      <c r="D2" s="810"/>
      <c r="E2" s="810"/>
      <c r="F2" s="810"/>
      <c r="G2" s="810"/>
      <c r="H2" s="810"/>
      <c r="I2" s="810"/>
      <c r="J2" s="810"/>
      <c r="K2" s="810"/>
      <c r="L2" s="14"/>
      <c r="M2" s="14"/>
      <c r="N2" s="803" t="s">
        <v>39</v>
      </c>
      <c r="O2" s="803"/>
      <c r="P2" s="803"/>
      <c r="Q2" s="803"/>
      <c r="R2" s="803"/>
      <c r="S2" s="803"/>
      <c r="T2" s="803"/>
      <c r="U2" s="803"/>
      <c r="V2" s="803"/>
      <c r="W2" s="682"/>
      <c r="X2" s="682"/>
      <c r="Y2" s="682"/>
      <c r="Z2" s="682"/>
    </row>
    <row r="3" spans="1:26" s="15" customFormat="1" ht="18.75">
      <c r="A3" s="804" t="s">
        <v>70</v>
      </c>
      <c r="B3" s="804"/>
      <c r="C3" s="804"/>
      <c r="D3" s="804"/>
      <c r="E3" s="804"/>
      <c r="F3" s="804"/>
      <c r="G3" s="804"/>
      <c r="H3" s="804"/>
      <c r="I3" s="804"/>
      <c r="J3" s="804"/>
      <c r="K3" s="804"/>
      <c r="L3" s="804"/>
      <c r="M3" s="804"/>
      <c r="N3" s="804"/>
      <c r="O3" s="804"/>
      <c r="P3" s="804"/>
      <c r="Q3" s="804"/>
      <c r="R3" s="804"/>
      <c r="S3" s="804"/>
      <c r="T3" s="804"/>
      <c r="U3" s="804"/>
      <c r="V3" s="804"/>
      <c r="W3" s="683"/>
      <c r="X3" s="683"/>
      <c r="Y3" s="683"/>
      <c r="Z3" s="683"/>
    </row>
    <row r="4" spans="1:26" s="15" customFormat="1" ht="18.75">
      <c r="A4" s="804" t="s">
        <v>419</v>
      </c>
      <c r="B4" s="804"/>
      <c r="C4" s="804"/>
      <c r="D4" s="804"/>
      <c r="E4" s="804"/>
      <c r="F4" s="804"/>
      <c r="G4" s="804"/>
      <c r="H4" s="804"/>
      <c r="I4" s="804"/>
      <c r="J4" s="804"/>
      <c r="K4" s="804"/>
      <c r="L4" s="804"/>
      <c r="M4" s="804"/>
      <c r="N4" s="804"/>
      <c r="O4" s="804"/>
      <c r="P4" s="804"/>
      <c r="Q4" s="804"/>
      <c r="R4" s="804"/>
      <c r="S4" s="804"/>
      <c r="T4" s="804"/>
      <c r="U4" s="804"/>
      <c r="V4" s="804"/>
      <c r="W4" s="683"/>
      <c r="X4" s="683"/>
      <c r="Y4" s="683"/>
      <c r="Z4" s="683"/>
    </row>
    <row r="5" spans="1:26" ht="14.25">
      <c r="A5" s="805" t="s">
        <v>421</v>
      </c>
      <c r="B5" s="805"/>
      <c r="C5" s="805"/>
      <c r="D5" s="805"/>
      <c r="E5" s="805"/>
      <c r="F5" s="805"/>
      <c r="G5" s="805"/>
      <c r="H5" s="805"/>
      <c r="I5" s="805"/>
      <c r="J5" s="805"/>
      <c r="K5" s="805"/>
      <c r="L5" s="805"/>
      <c r="M5" s="805"/>
      <c r="N5" s="805"/>
      <c r="O5" s="805"/>
      <c r="P5" s="805"/>
      <c r="Q5" s="805"/>
      <c r="R5" s="805"/>
      <c r="S5" s="805"/>
      <c r="T5" s="805"/>
      <c r="U5" s="805"/>
      <c r="V5" s="805"/>
      <c r="W5" s="680"/>
      <c r="X5" s="680"/>
      <c r="Y5" s="680"/>
      <c r="Z5" s="680"/>
    </row>
    <row r="6" spans="1:2" ht="16.5" customHeight="1" thickBot="1">
      <c r="A6" s="814"/>
      <c r="B6" s="814"/>
    </row>
    <row r="7" spans="1:26" ht="16.5" customHeight="1" thickTop="1">
      <c r="A7" s="815" t="s">
        <v>2</v>
      </c>
      <c r="B7" s="816"/>
      <c r="C7" s="806" t="s">
        <v>40</v>
      </c>
      <c r="D7" s="806"/>
      <c r="E7" s="806"/>
      <c r="F7" s="806"/>
      <c r="G7" s="806" t="s">
        <v>3</v>
      </c>
      <c r="H7" s="806"/>
      <c r="I7" s="806"/>
      <c r="J7" s="806"/>
      <c r="K7" s="806" t="s">
        <v>4</v>
      </c>
      <c r="L7" s="806"/>
      <c r="M7" s="806"/>
      <c r="N7" s="806"/>
      <c r="O7" s="806" t="s">
        <v>5</v>
      </c>
      <c r="P7" s="806"/>
      <c r="Q7" s="806"/>
      <c r="R7" s="806"/>
      <c r="S7" s="806"/>
      <c r="T7" s="806" t="s">
        <v>6</v>
      </c>
      <c r="U7" s="806"/>
      <c r="V7" s="807"/>
      <c r="W7" s="706"/>
      <c r="X7" s="706"/>
      <c r="Y7" s="706"/>
      <c r="Z7" s="706"/>
    </row>
    <row r="8" spans="1:29" ht="29.25" customHeight="1">
      <c r="A8" s="811" t="s">
        <v>35</v>
      </c>
      <c r="B8" s="812"/>
      <c r="C8" s="647" t="s">
        <v>7</v>
      </c>
      <c r="D8" s="23" t="s">
        <v>8</v>
      </c>
      <c r="E8" s="23" t="s">
        <v>9</v>
      </c>
      <c r="F8" s="16" t="s">
        <v>10</v>
      </c>
      <c r="G8" s="16" t="s">
        <v>11</v>
      </c>
      <c r="H8" s="16" t="s">
        <v>12</v>
      </c>
      <c r="I8" s="16" t="s">
        <v>13</v>
      </c>
      <c r="J8" s="615" t="s">
        <v>14</v>
      </c>
      <c r="K8" s="16" t="s">
        <v>15</v>
      </c>
      <c r="L8" s="16" t="s">
        <v>16</v>
      </c>
      <c r="M8" s="692" t="s">
        <v>17</v>
      </c>
      <c r="N8" s="695" t="s">
        <v>18</v>
      </c>
      <c r="O8" s="16" t="s">
        <v>19</v>
      </c>
      <c r="P8" s="16" t="s">
        <v>20</v>
      </c>
      <c r="Q8" s="16" t="s">
        <v>21</v>
      </c>
      <c r="R8" s="16" t="s">
        <v>22</v>
      </c>
      <c r="S8" s="16" t="s">
        <v>23</v>
      </c>
      <c r="T8" s="16" t="s">
        <v>24</v>
      </c>
      <c r="U8" s="16" t="s">
        <v>25</v>
      </c>
      <c r="V8" s="648" t="s">
        <v>26</v>
      </c>
      <c r="W8" s="707"/>
      <c r="X8" s="707"/>
      <c r="Y8" s="707"/>
      <c r="Z8" s="707"/>
      <c r="AC8" s="68" t="s">
        <v>267</v>
      </c>
    </row>
    <row r="9" spans="1:31" ht="21" customHeight="1">
      <c r="A9" s="811" t="s">
        <v>36</v>
      </c>
      <c r="B9" s="812"/>
      <c r="C9" s="649">
        <v>1</v>
      </c>
      <c r="D9" s="649">
        <v>2</v>
      </c>
      <c r="E9" s="649">
        <v>3</v>
      </c>
      <c r="F9" s="649">
        <v>4</v>
      </c>
      <c r="G9" s="649">
        <v>5</v>
      </c>
      <c r="H9" s="649">
        <v>6</v>
      </c>
      <c r="I9" s="649">
        <v>7</v>
      </c>
      <c r="J9" s="649">
        <v>8</v>
      </c>
      <c r="K9" s="649">
        <v>9</v>
      </c>
      <c r="L9" s="649">
        <v>10</v>
      </c>
      <c r="M9" s="649">
        <v>11</v>
      </c>
      <c r="N9" s="649">
        <v>12</v>
      </c>
      <c r="O9" s="649">
        <v>13</v>
      </c>
      <c r="P9" s="649">
        <v>14</v>
      </c>
      <c r="Q9" s="649">
        <v>15</v>
      </c>
      <c r="R9" s="649">
        <v>16</v>
      </c>
      <c r="S9" s="649">
        <v>17</v>
      </c>
      <c r="T9" s="649">
        <v>18</v>
      </c>
      <c r="U9" s="649">
        <v>19</v>
      </c>
      <c r="V9" s="650">
        <v>20</v>
      </c>
      <c r="W9" s="708"/>
      <c r="X9" s="708"/>
      <c r="Y9" s="708"/>
      <c r="Z9" s="708"/>
      <c r="AC9" s="33" t="s">
        <v>244</v>
      </c>
      <c r="AD9">
        <v>30</v>
      </c>
      <c r="AE9" s="33" t="s">
        <v>131</v>
      </c>
    </row>
    <row r="10" spans="1:31" ht="26.25" customHeight="1">
      <c r="A10" s="813" t="s">
        <v>27</v>
      </c>
      <c r="B10" s="3" t="s">
        <v>28</v>
      </c>
      <c r="C10" s="798" t="s">
        <v>166</v>
      </c>
      <c r="D10" s="798"/>
      <c r="E10" s="798"/>
      <c r="F10" s="798"/>
      <c r="G10" s="798"/>
      <c r="H10" s="798"/>
      <c r="I10" s="798"/>
      <c r="J10" s="798"/>
      <c r="K10" s="792" t="s">
        <v>324</v>
      </c>
      <c r="L10" s="793"/>
      <c r="M10" s="793"/>
      <c r="N10" s="793"/>
      <c r="O10" s="793"/>
      <c r="P10" s="793"/>
      <c r="Q10" s="793"/>
      <c r="R10" s="794"/>
      <c r="S10" s="798" t="s">
        <v>368</v>
      </c>
      <c r="T10" s="798"/>
      <c r="U10" s="798"/>
      <c r="V10" s="799"/>
      <c r="W10" s="709"/>
      <c r="X10" s="709"/>
      <c r="Y10" s="709">
        <f>16*8</f>
        <v>128</v>
      </c>
      <c r="Z10" s="709"/>
      <c r="AC10" s="33" t="s">
        <v>163</v>
      </c>
      <c r="AD10">
        <v>60</v>
      </c>
      <c r="AE10" s="33" t="s">
        <v>132</v>
      </c>
    </row>
    <row r="11" spans="1:31" ht="26.25" customHeight="1">
      <c r="A11" s="813"/>
      <c r="B11" s="3" t="s">
        <v>29</v>
      </c>
      <c r="C11" s="798"/>
      <c r="D11" s="798"/>
      <c r="E11" s="798"/>
      <c r="F11" s="798"/>
      <c r="G11" s="798"/>
      <c r="H11" s="798"/>
      <c r="I11" s="798"/>
      <c r="J11" s="798"/>
      <c r="K11" s="795"/>
      <c r="L11" s="796"/>
      <c r="M11" s="796"/>
      <c r="N11" s="796"/>
      <c r="O11" s="796"/>
      <c r="P11" s="796"/>
      <c r="Q11" s="796"/>
      <c r="R11" s="797"/>
      <c r="S11" s="798"/>
      <c r="T11" s="798"/>
      <c r="U11" s="798"/>
      <c r="V11" s="799"/>
      <c r="W11" s="709"/>
      <c r="X11" s="709"/>
      <c r="Y11" s="709"/>
      <c r="Z11" s="709"/>
      <c r="AC11" s="33" t="s">
        <v>168</v>
      </c>
      <c r="AD11">
        <v>120</v>
      </c>
      <c r="AE11" s="33" t="s">
        <v>266</v>
      </c>
    </row>
    <row r="12" spans="1:31" ht="26.25" customHeight="1">
      <c r="A12" s="813" t="s">
        <v>30</v>
      </c>
      <c r="B12" s="3" t="s">
        <v>28</v>
      </c>
      <c r="C12" s="809" t="s">
        <v>326</v>
      </c>
      <c r="D12" s="809"/>
      <c r="E12" s="809"/>
      <c r="F12" s="809"/>
      <c r="G12" s="809"/>
      <c r="H12" s="809"/>
      <c r="I12" s="809"/>
      <c r="J12" s="809"/>
      <c r="K12" s="798" t="s">
        <v>324</v>
      </c>
      <c r="L12" s="798"/>
      <c r="M12" s="798"/>
      <c r="N12" s="798"/>
      <c r="O12" s="798"/>
      <c r="P12" s="798"/>
      <c r="Q12" s="798"/>
      <c r="R12" s="798"/>
      <c r="S12" s="798"/>
      <c r="T12" s="798"/>
      <c r="U12" s="798"/>
      <c r="V12" s="799"/>
      <c r="W12" s="709"/>
      <c r="X12" s="709"/>
      <c r="Y12" s="709"/>
      <c r="Z12" s="709"/>
      <c r="AC12" s="33" t="s">
        <v>167</v>
      </c>
      <c r="AD12">
        <v>60</v>
      </c>
      <c r="AE12" s="33" t="s">
        <v>135</v>
      </c>
    </row>
    <row r="13" spans="1:31" ht="26.25" customHeight="1">
      <c r="A13" s="813"/>
      <c r="B13" s="3" t="s">
        <v>29</v>
      </c>
      <c r="C13" s="809"/>
      <c r="D13" s="809"/>
      <c r="E13" s="809"/>
      <c r="F13" s="809"/>
      <c r="G13" s="809"/>
      <c r="H13" s="809"/>
      <c r="I13" s="809"/>
      <c r="J13" s="809"/>
      <c r="K13" s="798"/>
      <c r="L13" s="798"/>
      <c r="M13" s="798"/>
      <c r="N13" s="798"/>
      <c r="O13" s="798"/>
      <c r="P13" s="798"/>
      <c r="Q13" s="798"/>
      <c r="R13" s="798"/>
      <c r="S13" s="798"/>
      <c r="T13" s="798"/>
      <c r="U13" s="798"/>
      <c r="V13" s="799"/>
      <c r="W13" s="709"/>
      <c r="X13" s="709"/>
      <c r="Y13" s="709"/>
      <c r="Z13" s="709"/>
      <c r="AC13" s="33" t="s">
        <v>325</v>
      </c>
      <c r="AD13">
        <v>120</v>
      </c>
      <c r="AE13" s="33" t="s">
        <v>138</v>
      </c>
    </row>
    <row r="14" spans="1:31" ht="26.25" customHeight="1">
      <c r="A14" s="813" t="s">
        <v>31</v>
      </c>
      <c r="B14" s="3" t="s">
        <v>28</v>
      </c>
      <c r="C14" s="808" t="s">
        <v>71</v>
      </c>
      <c r="D14" s="808"/>
      <c r="E14" s="808"/>
      <c r="F14" s="808"/>
      <c r="G14" s="808"/>
      <c r="H14" s="808"/>
      <c r="I14" s="808"/>
      <c r="J14" s="808"/>
      <c r="K14" s="798" t="s">
        <v>265</v>
      </c>
      <c r="L14" s="798"/>
      <c r="M14" s="798"/>
      <c r="N14" s="798"/>
      <c r="O14" s="798"/>
      <c r="P14" s="798"/>
      <c r="Q14" s="798"/>
      <c r="R14" s="641" t="s">
        <v>375</v>
      </c>
      <c r="S14" s="798"/>
      <c r="T14" s="798"/>
      <c r="U14" s="798"/>
      <c r="V14" s="799"/>
      <c r="W14" s="709"/>
      <c r="X14" s="709"/>
      <c r="Y14" s="709"/>
      <c r="Z14" s="709"/>
      <c r="AC14" s="33" t="s">
        <v>169</v>
      </c>
      <c r="AD14">
        <v>160</v>
      </c>
      <c r="AE14" s="33" t="s">
        <v>135</v>
      </c>
    </row>
    <row r="15" spans="1:30" ht="26.25" customHeight="1">
      <c r="A15" s="813"/>
      <c r="B15" s="3" t="s">
        <v>29</v>
      </c>
      <c r="C15" s="808"/>
      <c r="D15" s="808"/>
      <c r="E15" s="808"/>
      <c r="F15" s="808"/>
      <c r="G15" s="808"/>
      <c r="H15" s="808"/>
      <c r="I15" s="808"/>
      <c r="J15" s="808"/>
      <c r="K15" s="808" t="s">
        <v>129</v>
      </c>
      <c r="L15" s="808"/>
      <c r="M15" s="808"/>
      <c r="N15" s="808"/>
      <c r="O15" s="808"/>
      <c r="P15" s="808"/>
      <c r="Q15" s="808"/>
      <c r="R15" s="808"/>
      <c r="S15" s="798"/>
      <c r="T15" s="798"/>
      <c r="U15" s="798"/>
      <c r="V15" s="799"/>
      <c r="W15" s="709"/>
      <c r="X15" s="709"/>
      <c r="Y15" s="709"/>
      <c r="Z15" s="709"/>
      <c r="AC15" s="33" t="s">
        <v>170</v>
      </c>
      <c r="AD15">
        <f>SUM(AD9:AD14)</f>
        <v>550</v>
      </c>
    </row>
    <row r="16" spans="1:26" ht="26.25" customHeight="1">
      <c r="A16" s="813" t="s">
        <v>32</v>
      </c>
      <c r="B16" s="3" t="s">
        <v>28</v>
      </c>
      <c r="C16" s="798" t="s">
        <v>166</v>
      </c>
      <c r="D16" s="798"/>
      <c r="E16" s="798"/>
      <c r="F16" s="798"/>
      <c r="G16" s="798"/>
      <c r="H16" s="798"/>
      <c r="I16" s="798"/>
      <c r="J16" s="808" t="s">
        <v>375</v>
      </c>
      <c r="K16" s="809" t="s">
        <v>395</v>
      </c>
      <c r="L16" s="809"/>
      <c r="M16" s="809"/>
      <c r="N16" s="809"/>
      <c r="O16" s="809"/>
      <c r="P16" s="809"/>
      <c r="Q16" s="809"/>
      <c r="R16" s="808" t="s">
        <v>71</v>
      </c>
      <c r="S16" s="798"/>
      <c r="T16" s="798"/>
      <c r="U16" s="798"/>
      <c r="V16" s="799"/>
      <c r="W16" s="709"/>
      <c r="X16" s="709"/>
      <c r="Y16" s="709"/>
      <c r="Z16" s="709"/>
    </row>
    <row r="17" spans="1:27" ht="26.25" customHeight="1">
      <c r="A17" s="813"/>
      <c r="B17" s="3" t="s">
        <v>29</v>
      </c>
      <c r="C17" s="798"/>
      <c r="D17" s="798"/>
      <c r="E17" s="798"/>
      <c r="F17" s="798"/>
      <c r="G17" s="798"/>
      <c r="H17" s="798"/>
      <c r="I17" s="798"/>
      <c r="J17" s="808"/>
      <c r="K17" s="809"/>
      <c r="L17" s="809"/>
      <c r="M17" s="809"/>
      <c r="N17" s="809"/>
      <c r="O17" s="809"/>
      <c r="P17" s="809"/>
      <c r="Q17" s="809"/>
      <c r="R17" s="808"/>
      <c r="S17" s="798"/>
      <c r="T17" s="798"/>
      <c r="U17" s="798"/>
      <c r="V17" s="799"/>
      <c r="W17" s="709"/>
      <c r="X17" s="709"/>
      <c r="Y17" s="709"/>
      <c r="Z17" s="709"/>
      <c r="AA17">
        <f>7*8</f>
        <v>56</v>
      </c>
    </row>
    <row r="18" spans="1:29" ht="26.25" customHeight="1">
      <c r="A18" s="813" t="s">
        <v>33</v>
      </c>
      <c r="B18" s="3" t="s">
        <v>28</v>
      </c>
      <c r="C18" s="808" t="s">
        <v>71</v>
      </c>
      <c r="D18" s="808"/>
      <c r="E18" s="808"/>
      <c r="F18" s="808"/>
      <c r="G18" s="808"/>
      <c r="H18" s="808"/>
      <c r="I18" s="808"/>
      <c r="J18" s="808"/>
      <c r="K18" s="808"/>
      <c r="L18" s="808"/>
      <c r="M18" s="808"/>
      <c r="N18" s="808"/>
      <c r="O18" s="808"/>
      <c r="P18" s="808"/>
      <c r="Q18" s="808"/>
      <c r="R18" s="808"/>
      <c r="S18" s="798"/>
      <c r="T18" s="798"/>
      <c r="U18" s="798"/>
      <c r="V18" s="799"/>
      <c r="W18" s="709"/>
      <c r="X18" s="709"/>
      <c r="Y18" s="709"/>
      <c r="Z18" s="709"/>
      <c r="AB18">
        <f>15*8</f>
        <v>120</v>
      </c>
      <c r="AC18">
        <f>560+250</f>
        <v>810</v>
      </c>
    </row>
    <row r="19" spans="1:28" ht="60.75" customHeight="1">
      <c r="A19" s="813"/>
      <c r="B19" s="3" t="s">
        <v>29</v>
      </c>
      <c r="C19" s="808" t="s">
        <v>71</v>
      </c>
      <c r="D19" s="817"/>
      <c r="E19" s="817"/>
      <c r="F19" s="817"/>
      <c r="G19" s="817"/>
      <c r="H19" s="817"/>
      <c r="I19" s="817"/>
      <c r="J19" s="570" t="s">
        <v>265</v>
      </c>
      <c r="K19" s="808" t="s">
        <v>129</v>
      </c>
      <c r="L19" s="808"/>
      <c r="M19" s="808"/>
      <c r="N19" s="808"/>
      <c r="O19" s="808"/>
      <c r="P19" s="808"/>
      <c r="Q19" s="808"/>
      <c r="R19" s="808"/>
      <c r="S19" s="798"/>
      <c r="T19" s="798"/>
      <c r="U19" s="798"/>
      <c r="V19" s="799"/>
      <c r="W19" s="709"/>
      <c r="X19" s="709"/>
      <c r="Y19" s="709"/>
      <c r="Z19" s="709"/>
      <c r="AA19">
        <f>8*4</f>
        <v>32</v>
      </c>
      <c r="AB19">
        <f>4*8</f>
        <v>32</v>
      </c>
    </row>
    <row r="20" spans="1:26" ht="17.25" customHeight="1">
      <c r="A20" s="813" t="s">
        <v>34</v>
      </c>
      <c r="B20" s="3" t="s">
        <v>28</v>
      </c>
      <c r="C20" s="808" t="s">
        <v>71</v>
      </c>
      <c r="D20" s="808"/>
      <c r="E20" s="808"/>
      <c r="F20" s="808"/>
      <c r="G20" s="808"/>
      <c r="H20" s="808"/>
      <c r="I20" s="808"/>
      <c r="J20" s="808"/>
      <c r="K20" s="808"/>
      <c r="L20" s="808"/>
      <c r="M20" s="808"/>
      <c r="N20" s="808"/>
      <c r="O20" s="808"/>
      <c r="P20" s="808"/>
      <c r="Q20" s="808"/>
      <c r="R20" s="808"/>
      <c r="S20" s="798"/>
      <c r="T20" s="798"/>
      <c r="U20" s="798"/>
      <c r="V20" s="799"/>
      <c r="W20" s="709"/>
      <c r="X20" s="709"/>
      <c r="Y20" s="709"/>
      <c r="Z20" s="709"/>
    </row>
    <row r="21" spans="1:26" ht="17.25" customHeight="1" thickBot="1">
      <c r="A21" s="819"/>
      <c r="B21" s="651" t="s">
        <v>29</v>
      </c>
      <c r="C21" s="818"/>
      <c r="D21" s="818"/>
      <c r="E21" s="818"/>
      <c r="F21" s="818"/>
      <c r="G21" s="818"/>
      <c r="H21" s="818"/>
      <c r="I21" s="818"/>
      <c r="J21" s="818"/>
      <c r="K21" s="818"/>
      <c r="L21" s="818"/>
      <c r="M21" s="818"/>
      <c r="N21" s="818"/>
      <c r="O21" s="818"/>
      <c r="P21" s="818"/>
      <c r="Q21" s="818"/>
      <c r="R21" s="818"/>
      <c r="S21" s="800"/>
      <c r="T21" s="800"/>
      <c r="U21" s="800"/>
      <c r="V21" s="801"/>
      <c r="W21" s="709"/>
      <c r="X21" s="709"/>
      <c r="Y21" s="709"/>
      <c r="Z21" s="709"/>
    </row>
    <row r="22" spans="1:26" ht="15.75" thickTop="1">
      <c r="A22" s="820" t="s">
        <v>95</v>
      </c>
      <c r="B22" s="820"/>
      <c r="C22" s="820"/>
      <c r="D22" s="820"/>
      <c r="E22" s="820"/>
      <c r="F22" s="820"/>
      <c r="G22" s="820"/>
      <c r="H22" s="820"/>
      <c r="I22" s="820"/>
      <c r="J22" s="820"/>
      <c r="K22" s="820"/>
      <c r="L22" s="820"/>
      <c r="M22" s="820"/>
      <c r="N22" s="820"/>
      <c r="O22" s="820"/>
      <c r="P22" s="820"/>
      <c r="Q22" s="820"/>
      <c r="R22" s="820"/>
      <c r="S22" s="820"/>
      <c r="T22" s="820"/>
      <c r="U22" s="820"/>
      <c r="V22" s="820"/>
      <c r="W22" s="676"/>
      <c r="X22" s="676"/>
      <c r="Y22" s="676"/>
      <c r="Z22" s="676"/>
    </row>
    <row r="23" spans="1:26" ht="15.75" customHeight="1">
      <c r="A23" s="4"/>
      <c r="B23" s="5"/>
      <c r="C23" s="5"/>
      <c r="D23" s="5"/>
      <c r="E23" s="5"/>
      <c r="F23" s="6"/>
      <c r="G23" s="6"/>
      <c r="H23" s="6"/>
      <c r="I23" s="6"/>
      <c r="J23" s="6"/>
      <c r="K23" s="6"/>
      <c r="L23" s="6"/>
      <c r="M23" s="6"/>
      <c r="N23" s="6"/>
      <c r="O23" s="7"/>
      <c r="P23" s="7"/>
      <c r="Q23" s="821" t="s">
        <v>463</v>
      </c>
      <c r="R23" s="821"/>
      <c r="S23" s="821"/>
      <c r="T23" s="821"/>
      <c r="U23" s="821"/>
      <c r="V23" s="821"/>
      <c r="W23" s="821"/>
      <c r="X23" s="677"/>
      <c r="Y23" s="677"/>
      <c r="Z23" s="677"/>
    </row>
    <row r="24" spans="1:26" ht="15.75">
      <c r="A24" s="8"/>
      <c r="B24" s="6"/>
      <c r="C24" s="6"/>
      <c r="D24" s="6"/>
      <c r="E24" s="6"/>
      <c r="F24" s="8"/>
      <c r="G24" s="8"/>
      <c r="H24" s="6"/>
      <c r="I24" s="8"/>
      <c r="J24" s="6"/>
      <c r="K24" s="6"/>
      <c r="L24" s="6"/>
      <c r="M24" s="6"/>
      <c r="N24" s="6"/>
      <c r="O24" s="9"/>
      <c r="P24" s="9"/>
      <c r="Q24" s="822" t="s">
        <v>464</v>
      </c>
      <c r="R24" s="822"/>
      <c r="S24" s="822"/>
      <c r="T24" s="822"/>
      <c r="U24" s="822"/>
      <c r="V24" s="822"/>
      <c r="W24" s="822"/>
      <c r="X24" s="678"/>
      <c r="Y24" s="678"/>
      <c r="Z24" s="678"/>
    </row>
    <row r="26" spans="17:26" ht="15">
      <c r="Q26" s="791" t="s">
        <v>72</v>
      </c>
      <c r="R26" s="791"/>
      <c r="S26" s="791"/>
      <c r="T26" s="791"/>
      <c r="U26" s="791"/>
      <c r="V26" s="791"/>
      <c r="W26" s="679"/>
      <c r="X26" s="679"/>
      <c r="Y26" s="679"/>
      <c r="Z26" s="679"/>
    </row>
  </sheetData>
  <sheetProtection/>
  <mergeCells count="42">
    <mergeCell ref="A5:V5"/>
    <mergeCell ref="A6:B6"/>
    <mergeCell ref="A7:B7"/>
    <mergeCell ref="A1:K1"/>
    <mergeCell ref="A2:K2"/>
    <mergeCell ref="N2:V2"/>
    <mergeCell ref="A3:V3"/>
    <mergeCell ref="A4:V4"/>
    <mergeCell ref="L1:V1"/>
    <mergeCell ref="C7:F7"/>
    <mergeCell ref="G7:J7"/>
    <mergeCell ref="K7:N7"/>
    <mergeCell ref="O7:S7"/>
    <mergeCell ref="T7:V7"/>
    <mergeCell ref="A8:B8"/>
    <mergeCell ref="A9:B9"/>
    <mergeCell ref="A10:A11"/>
    <mergeCell ref="C10:J11"/>
    <mergeCell ref="K16:Q17"/>
    <mergeCell ref="K12:R13"/>
    <mergeCell ref="J16:J17"/>
    <mergeCell ref="C14:J15"/>
    <mergeCell ref="K10:R11"/>
    <mergeCell ref="Q26:V26"/>
    <mergeCell ref="A18:A19"/>
    <mergeCell ref="C18:Q18"/>
    <mergeCell ref="C19:I19"/>
    <mergeCell ref="A20:A21"/>
    <mergeCell ref="C20:R21"/>
    <mergeCell ref="S10:V21"/>
    <mergeCell ref="A12:A13"/>
    <mergeCell ref="C12:J13"/>
    <mergeCell ref="A22:V22"/>
    <mergeCell ref="Q24:W24"/>
    <mergeCell ref="A14:A15"/>
    <mergeCell ref="A16:A17"/>
    <mergeCell ref="C16:I17"/>
    <mergeCell ref="R16:R19"/>
    <mergeCell ref="K14:Q14"/>
    <mergeCell ref="K15:R15"/>
    <mergeCell ref="K19:Q19"/>
    <mergeCell ref="Q23:W23"/>
  </mergeCells>
  <printOptions/>
  <pageMargins left="0.2362204724409449" right="0.1968503937007874" top="0.2362204724409449" bottom="0.1968503937007874" header="0.1968503937007874" footer="0.196850393700787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C255"/>
  <sheetViews>
    <sheetView zoomScale="85" zoomScaleNormal="85" zoomScalePageLayoutView="0" workbookViewId="0" topLeftCell="A19">
      <selection activeCell="C29" sqref="C29:D31"/>
    </sheetView>
  </sheetViews>
  <sheetFormatPr defaultColWidth="9.140625" defaultRowHeight="12.75"/>
  <cols>
    <col min="1" max="1" width="3.421875" style="67" customWidth="1"/>
    <col min="2" max="2" width="16.140625" style="67" customWidth="1"/>
    <col min="3" max="3" width="22.57421875" style="67" customWidth="1"/>
    <col min="4" max="4" width="13.00390625" style="84" customWidth="1"/>
    <col min="5" max="5" width="4.140625" style="85" hidden="1" customWidth="1"/>
    <col min="6" max="28" width="5.421875" style="85" hidden="1" customWidth="1"/>
    <col min="29" max="29" width="4.57421875" style="67" customWidth="1"/>
    <col min="30" max="30" width="4.7109375" style="67" customWidth="1"/>
    <col min="31" max="31" width="6.57421875" style="598" customWidth="1"/>
    <col min="32" max="33" width="3.00390625" style="86" customWidth="1"/>
    <col min="34" max="34" width="6.57421875" style="67" customWidth="1"/>
    <col min="35" max="35" width="6.8515625" style="87" customWidth="1"/>
    <col min="36" max="36" width="4.57421875" style="48" customWidth="1"/>
    <col min="37" max="37" width="3.7109375" style="48" customWidth="1"/>
    <col min="38" max="38" width="3.57421875" style="48" customWidth="1"/>
    <col min="39" max="39" width="2.8515625" style="48" customWidth="1"/>
    <col min="40" max="40" width="5.28125" style="48" customWidth="1"/>
    <col min="41" max="41" width="3.8515625" style="48" customWidth="1"/>
    <col min="42" max="43" width="3.140625" style="48" customWidth="1"/>
    <col min="44" max="44" width="3.7109375" style="48" customWidth="1"/>
    <col min="45" max="45" width="6.140625" style="48" customWidth="1"/>
    <col min="46" max="46" width="5.421875" style="88" customWidth="1"/>
    <col min="47" max="47" width="3.00390625" style="48" customWidth="1"/>
    <col min="48" max="48" width="3.7109375" style="48" customWidth="1"/>
    <col min="49" max="49" width="2.8515625" style="48" customWidth="1"/>
    <col min="50" max="50" width="3.140625" style="48" customWidth="1"/>
    <col min="51" max="51" width="3.28125" style="89" customWidth="1"/>
    <col min="52" max="52" width="8.140625" style="90" customWidth="1"/>
    <col min="53" max="53" width="6.8515625" style="48" customWidth="1"/>
    <col min="54" max="54" width="6.00390625" style="91" customWidth="1"/>
    <col min="55" max="55" width="4.28125" style="67" customWidth="1"/>
    <col min="56" max="16384" width="9.140625" style="67" customWidth="1"/>
  </cols>
  <sheetData>
    <row r="1" spans="1:55" s="75" customFormat="1" ht="18.75" customHeight="1">
      <c r="A1" s="728" t="s">
        <v>0</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0"/>
      <c r="AE1" s="596"/>
      <c r="AF1" s="71"/>
      <c r="AG1" s="71"/>
      <c r="AH1" s="70"/>
      <c r="AI1" s="72"/>
      <c r="AJ1" s="46"/>
      <c r="AK1" s="46"/>
      <c r="AL1" s="46"/>
      <c r="AM1" s="46"/>
      <c r="AN1" s="46"/>
      <c r="AO1" s="46"/>
      <c r="AP1" s="46"/>
      <c r="AQ1" s="46"/>
      <c r="AR1" s="46"/>
      <c r="AS1" s="46"/>
      <c r="AT1" s="73"/>
      <c r="AU1" s="46"/>
      <c r="AV1" s="46"/>
      <c r="AW1" s="46"/>
      <c r="AX1" s="46"/>
      <c r="AY1" s="73"/>
      <c r="AZ1" s="46"/>
      <c r="BA1" s="46"/>
      <c r="BB1" s="74"/>
      <c r="BC1" s="70"/>
    </row>
    <row r="2" spans="1:54" s="75" customFormat="1" ht="15.75">
      <c r="A2" s="729" t="s">
        <v>171</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E2" s="597"/>
      <c r="AF2" s="76"/>
      <c r="AG2" s="76"/>
      <c r="AI2" s="77"/>
      <c r="AJ2" s="47"/>
      <c r="AK2" s="47"/>
      <c r="AL2" s="47"/>
      <c r="AM2" s="47"/>
      <c r="AN2" s="47"/>
      <c r="AO2" s="47"/>
      <c r="AP2" s="47"/>
      <c r="AQ2" s="47"/>
      <c r="AR2" s="47"/>
      <c r="AS2" s="47"/>
      <c r="AT2" s="78"/>
      <c r="AU2" s="47"/>
      <c r="AV2" s="47"/>
      <c r="AW2" s="47"/>
      <c r="AX2" s="47"/>
      <c r="AY2" s="79"/>
      <c r="AZ2" s="80"/>
      <c r="BA2" s="47"/>
      <c r="BB2" s="81"/>
    </row>
    <row r="3" spans="4:54" s="75" customFormat="1" ht="12.75">
      <c r="D3" s="82"/>
      <c r="E3" s="83"/>
      <c r="F3" s="83"/>
      <c r="G3" s="83"/>
      <c r="H3" s="83"/>
      <c r="I3" s="83"/>
      <c r="J3" s="83"/>
      <c r="K3" s="83"/>
      <c r="L3" s="83"/>
      <c r="M3" s="83"/>
      <c r="N3" s="83"/>
      <c r="O3" s="83"/>
      <c r="P3" s="83"/>
      <c r="Q3" s="83"/>
      <c r="R3" s="83"/>
      <c r="S3" s="83"/>
      <c r="T3" s="83"/>
      <c r="U3" s="83"/>
      <c r="V3" s="83"/>
      <c r="W3" s="83"/>
      <c r="X3" s="83"/>
      <c r="Y3" s="83"/>
      <c r="Z3" s="83"/>
      <c r="AA3" s="83"/>
      <c r="AB3" s="83"/>
      <c r="AE3" s="597"/>
      <c r="AF3" s="76"/>
      <c r="AG3" s="76"/>
      <c r="AI3" s="77"/>
      <c r="AJ3" s="47"/>
      <c r="AK3" s="47"/>
      <c r="AL3" s="47"/>
      <c r="AM3" s="47"/>
      <c r="AN3" s="47"/>
      <c r="AO3" s="47"/>
      <c r="AP3" s="47"/>
      <c r="AQ3" s="47"/>
      <c r="AR3" s="47"/>
      <c r="AS3" s="47"/>
      <c r="AT3" s="78"/>
      <c r="AU3" s="47"/>
      <c r="AV3" s="47"/>
      <c r="AW3" s="47"/>
      <c r="AX3" s="47"/>
      <c r="AY3" s="79"/>
      <c r="AZ3" s="80"/>
      <c r="BA3" s="47"/>
      <c r="BB3" s="81"/>
    </row>
    <row r="4" spans="1:55" s="75" customFormat="1" ht="20.25">
      <c r="A4" s="730" t="s">
        <v>65</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row>
    <row r="5" spans="1:55" s="75" customFormat="1" ht="20.25">
      <c r="A5" s="730" t="s">
        <v>172</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row>
    <row r="6" ht="8.25" customHeight="1" thickBot="1"/>
    <row r="7" spans="1:55" s="93" customFormat="1" ht="26.25" customHeight="1" thickTop="1">
      <c r="A7" s="731" t="s">
        <v>66</v>
      </c>
      <c r="B7" s="734" t="s">
        <v>67</v>
      </c>
      <c r="C7" s="92" t="s">
        <v>68</v>
      </c>
      <c r="D7" s="384" t="s">
        <v>328</v>
      </c>
      <c r="E7" s="737" t="s">
        <v>180</v>
      </c>
      <c r="F7" s="385" t="s">
        <v>41</v>
      </c>
      <c r="G7" s="385"/>
      <c r="H7" s="385"/>
      <c r="I7" s="386" t="s">
        <v>40</v>
      </c>
      <c r="J7" s="386"/>
      <c r="K7" s="386"/>
      <c r="L7" s="386"/>
      <c r="M7" s="386" t="s">
        <v>3</v>
      </c>
      <c r="N7" s="386"/>
      <c r="O7" s="386"/>
      <c r="P7" s="386"/>
      <c r="Q7" s="386" t="s">
        <v>4</v>
      </c>
      <c r="R7" s="386"/>
      <c r="S7" s="386"/>
      <c r="T7" s="386"/>
      <c r="U7" s="386" t="s">
        <v>5</v>
      </c>
      <c r="V7" s="386"/>
      <c r="W7" s="386"/>
      <c r="X7" s="386"/>
      <c r="Y7" s="386"/>
      <c r="Z7" s="386" t="s">
        <v>6</v>
      </c>
      <c r="AA7" s="386"/>
      <c r="AB7" s="387"/>
      <c r="AC7" s="740" t="s">
        <v>173</v>
      </c>
      <c r="AD7" s="741"/>
      <c r="AE7" s="741"/>
      <c r="AF7" s="741"/>
      <c r="AG7" s="741"/>
      <c r="AH7" s="741"/>
      <c r="AI7" s="742"/>
      <c r="AJ7" s="743" t="s">
        <v>174</v>
      </c>
      <c r="AK7" s="744"/>
      <c r="AL7" s="744"/>
      <c r="AM7" s="744"/>
      <c r="AN7" s="744"/>
      <c r="AO7" s="744"/>
      <c r="AP7" s="744"/>
      <c r="AQ7" s="744"/>
      <c r="AR7" s="744"/>
      <c r="AS7" s="744"/>
      <c r="AT7" s="745"/>
      <c r="AU7" s="780" t="s">
        <v>175</v>
      </c>
      <c r="AV7" s="781"/>
      <c r="AW7" s="781"/>
      <c r="AX7" s="781"/>
      <c r="AY7" s="782"/>
      <c r="AZ7" s="773" t="s">
        <v>176</v>
      </c>
      <c r="BA7" s="775" t="s">
        <v>177</v>
      </c>
      <c r="BB7" s="776"/>
      <c r="BC7" s="777" t="s">
        <v>178</v>
      </c>
    </row>
    <row r="8" spans="1:55" s="93" customFormat="1" ht="12" customHeight="1">
      <c r="A8" s="732"/>
      <c r="B8" s="735"/>
      <c r="C8" s="746" t="s">
        <v>179</v>
      </c>
      <c r="D8" s="388" t="s">
        <v>329</v>
      </c>
      <c r="E8" s="738"/>
      <c r="F8" s="389">
        <v>1</v>
      </c>
      <c r="G8" s="389">
        <v>2</v>
      </c>
      <c r="H8" s="389">
        <v>3</v>
      </c>
      <c r="I8" s="389">
        <v>4</v>
      </c>
      <c r="J8" s="389">
        <v>5</v>
      </c>
      <c r="K8" s="389">
        <v>6</v>
      </c>
      <c r="L8" s="389">
        <v>7</v>
      </c>
      <c r="M8" s="389">
        <v>8</v>
      </c>
      <c r="N8" s="389">
        <v>9</v>
      </c>
      <c r="O8" s="389">
        <v>10</v>
      </c>
      <c r="P8" s="389">
        <v>11</v>
      </c>
      <c r="Q8" s="389">
        <v>12</v>
      </c>
      <c r="R8" s="389">
        <v>13</v>
      </c>
      <c r="S8" s="389">
        <v>14</v>
      </c>
      <c r="T8" s="389">
        <v>15</v>
      </c>
      <c r="U8" s="389">
        <v>16</v>
      </c>
      <c r="V8" s="389">
        <v>17</v>
      </c>
      <c r="W8" s="389">
        <v>18</v>
      </c>
      <c r="X8" s="389">
        <v>19</v>
      </c>
      <c r="Y8" s="389">
        <v>20</v>
      </c>
      <c r="Z8" s="389">
        <v>21</v>
      </c>
      <c r="AA8" s="389">
        <v>22</v>
      </c>
      <c r="AB8" s="390">
        <v>23</v>
      </c>
      <c r="AC8" s="748" t="s">
        <v>181</v>
      </c>
      <c r="AD8" s="749"/>
      <c r="AE8" s="749"/>
      <c r="AF8" s="750" t="s">
        <v>182</v>
      </c>
      <c r="AG8" s="750" t="s">
        <v>183</v>
      </c>
      <c r="AH8" s="752" t="s">
        <v>184</v>
      </c>
      <c r="AI8" s="754" t="s">
        <v>185</v>
      </c>
      <c r="AJ8" s="726" t="s">
        <v>186</v>
      </c>
      <c r="AK8" s="756" t="s">
        <v>187</v>
      </c>
      <c r="AL8" s="756" t="s">
        <v>188</v>
      </c>
      <c r="AM8" s="758" t="s">
        <v>189</v>
      </c>
      <c r="AN8" s="758" t="s">
        <v>190</v>
      </c>
      <c r="AO8" s="756" t="s">
        <v>191</v>
      </c>
      <c r="AP8" s="756" t="s">
        <v>192</v>
      </c>
      <c r="AQ8" s="756" t="s">
        <v>193</v>
      </c>
      <c r="AR8" s="760" t="s">
        <v>194</v>
      </c>
      <c r="AS8" s="756" t="s">
        <v>195</v>
      </c>
      <c r="AT8" s="761" t="s">
        <v>196</v>
      </c>
      <c r="AU8" s="763" t="s">
        <v>197</v>
      </c>
      <c r="AV8" s="760" t="s">
        <v>198</v>
      </c>
      <c r="AW8" s="756" t="s">
        <v>199</v>
      </c>
      <c r="AX8" s="756" t="s">
        <v>200</v>
      </c>
      <c r="AY8" s="766" t="s">
        <v>196</v>
      </c>
      <c r="AZ8" s="774"/>
      <c r="BA8" s="768" t="s">
        <v>201</v>
      </c>
      <c r="BB8" s="770" t="s">
        <v>202</v>
      </c>
      <c r="BC8" s="778"/>
    </row>
    <row r="9" spans="1:55" s="93" customFormat="1" ht="32.25" customHeight="1" thickBot="1">
      <c r="A9" s="733"/>
      <c r="B9" s="736"/>
      <c r="C9" s="747"/>
      <c r="D9" s="391" t="s">
        <v>1</v>
      </c>
      <c r="E9" s="739"/>
      <c r="F9" s="392" t="s">
        <v>42</v>
      </c>
      <c r="G9" s="392" t="s">
        <v>43</v>
      </c>
      <c r="H9" s="392" t="s">
        <v>44</v>
      </c>
      <c r="I9" s="392" t="s">
        <v>7</v>
      </c>
      <c r="J9" s="393" t="s">
        <v>8</v>
      </c>
      <c r="K9" s="393" t="s">
        <v>9</v>
      </c>
      <c r="L9" s="394" t="s">
        <v>10</v>
      </c>
      <c r="M9" s="394" t="s">
        <v>11</v>
      </c>
      <c r="N9" s="394" t="s">
        <v>12</v>
      </c>
      <c r="O9" s="394" t="s">
        <v>13</v>
      </c>
      <c r="P9" s="394" t="s">
        <v>14</v>
      </c>
      <c r="Q9" s="394" t="s">
        <v>15</v>
      </c>
      <c r="R9" s="394" t="s">
        <v>16</v>
      </c>
      <c r="S9" s="394" t="s">
        <v>17</v>
      </c>
      <c r="T9" s="394" t="s">
        <v>18</v>
      </c>
      <c r="U9" s="394" t="s">
        <v>19</v>
      </c>
      <c r="V9" s="394" t="s">
        <v>20</v>
      </c>
      <c r="W9" s="394" t="s">
        <v>21</v>
      </c>
      <c r="X9" s="394" t="s">
        <v>22</v>
      </c>
      <c r="Y9" s="394" t="s">
        <v>23</v>
      </c>
      <c r="Z9" s="394" t="s">
        <v>24</v>
      </c>
      <c r="AA9" s="394" t="s">
        <v>25</v>
      </c>
      <c r="AB9" s="395" t="s">
        <v>26</v>
      </c>
      <c r="AC9" s="383" t="s">
        <v>203</v>
      </c>
      <c r="AD9" s="94" t="s">
        <v>204</v>
      </c>
      <c r="AE9" s="599" t="s">
        <v>205</v>
      </c>
      <c r="AF9" s="751"/>
      <c r="AG9" s="751"/>
      <c r="AH9" s="753"/>
      <c r="AI9" s="755"/>
      <c r="AJ9" s="727"/>
      <c r="AK9" s="757"/>
      <c r="AL9" s="757"/>
      <c r="AM9" s="759"/>
      <c r="AN9" s="759"/>
      <c r="AO9" s="757"/>
      <c r="AP9" s="757"/>
      <c r="AQ9" s="757"/>
      <c r="AR9" s="757"/>
      <c r="AS9" s="757"/>
      <c r="AT9" s="762"/>
      <c r="AU9" s="764"/>
      <c r="AV9" s="765"/>
      <c r="AW9" s="757"/>
      <c r="AX9" s="757"/>
      <c r="AY9" s="767"/>
      <c r="AZ9" s="774"/>
      <c r="BA9" s="769"/>
      <c r="BB9" s="771"/>
      <c r="BC9" s="779"/>
    </row>
    <row r="10" spans="1:55" s="111" customFormat="1" ht="19.5" customHeight="1" thickBot="1" thickTop="1">
      <c r="A10" s="95" t="s">
        <v>206</v>
      </c>
      <c r="B10" s="96" t="s">
        <v>207</v>
      </c>
      <c r="C10" s="96" t="s">
        <v>208</v>
      </c>
      <c r="D10" s="97" t="s">
        <v>209</v>
      </c>
      <c r="E10" s="98" t="s">
        <v>210</v>
      </c>
      <c r="F10" s="396"/>
      <c r="G10" s="396"/>
      <c r="H10" s="396"/>
      <c r="I10" s="396"/>
      <c r="J10" s="396"/>
      <c r="K10" s="396"/>
      <c r="L10" s="396"/>
      <c r="M10" s="396"/>
      <c r="N10" s="396"/>
      <c r="O10" s="396"/>
      <c r="P10" s="396"/>
      <c r="Q10" s="396"/>
      <c r="R10" s="396"/>
      <c r="S10" s="396"/>
      <c r="T10" s="396"/>
      <c r="U10" s="396"/>
      <c r="V10" s="396"/>
      <c r="W10" s="396"/>
      <c r="X10" s="396"/>
      <c r="Y10" s="396"/>
      <c r="Z10" s="396"/>
      <c r="AA10" s="396"/>
      <c r="AB10" s="397"/>
      <c r="AC10" s="95" t="s">
        <v>211</v>
      </c>
      <c r="AD10" s="96" t="s">
        <v>212</v>
      </c>
      <c r="AE10" s="600" t="s">
        <v>213</v>
      </c>
      <c r="AF10" s="99" t="s">
        <v>214</v>
      </c>
      <c r="AG10" s="99" t="s">
        <v>215</v>
      </c>
      <c r="AH10" s="96" t="s">
        <v>216</v>
      </c>
      <c r="AI10" s="100" t="s">
        <v>217</v>
      </c>
      <c r="AJ10" s="101" t="s">
        <v>218</v>
      </c>
      <c r="AK10" s="102" t="s">
        <v>219</v>
      </c>
      <c r="AL10" s="102" t="s">
        <v>220</v>
      </c>
      <c r="AM10" s="102" t="s">
        <v>221</v>
      </c>
      <c r="AN10" s="102" t="s">
        <v>222</v>
      </c>
      <c r="AO10" s="102" t="s">
        <v>222</v>
      </c>
      <c r="AP10" s="103" t="s">
        <v>223</v>
      </c>
      <c r="AQ10" s="104" t="s">
        <v>224</v>
      </c>
      <c r="AR10" s="103" t="s">
        <v>225</v>
      </c>
      <c r="AS10" s="101" t="s">
        <v>226</v>
      </c>
      <c r="AT10" s="105" t="s">
        <v>227</v>
      </c>
      <c r="AU10" s="106" t="s">
        <v>228</v>
      </c>
      <c r="AV10" s="102" t="s">
        <v>229</v>
      </c>
      <c r="AW10" s="102" t="s">
        <v>230</v>
      </c>
      <c r="AX10" s="102" t="s">
        <v>231</v>
      </c>
      <c r="AY10" s="107" t="s">
        <v>232</v>
      </c>
      <c r="AZ10" s="108" t="s">
        <v>233</v>
      </c>
      <c r="BA10" s="109" t="s">
        <v>234</v>
      </c>
      <c r="BB10" s="110" t="s">
        <v>235</v>
      </c>
      <c r="BC10" s="109" t="s">
        <v>236</v>
      </c>
    </row>
    <row r="11" spans="1:55" s="63" customFormat="1" ht="28.5" customHeight="1">
      <c r="A11" s="294">
        <v>1</v>
      </c>
      <c r="B11" s="586" t="s">
        <v>237</v>
      </c>
      <c r="C11" s="296" t="s">
        <v>125</v>
      </c>
      <c r="D11" s="349" t="s">
        <v>317</v>
      </c>
      <c r="E11" s="398">
        <v>16</v>
      </c>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297">
        <v>30</v>
      </c>
      <c r="AD11" s="297">
        <v>90</v>
      </c>
      <c r="AE11" s="585">
        <f>AC11+AD11</f>
        <v>120</v>
      </c>
      <c r="AF11" s="298">
        <f aca="true" t="shared" si="0" ref="AF11:AF20">IF(E11&lt;25,0.8,IF(AND(E11&gt;=26,E11&lt;=35),1,IF(AND(E11&gt;=36,E11&lt;=50),1.2,IF(AND(E11&lt;60),1.3,))))</f>
        <v>0.8</v>
      </c>
      <c r="AG11" s="298">
        <f aca="true" t="shared" si="1" ref="AG11:AG20">IF(E11&lt;15,0.8,IF(AND(E11&gt;=15,E11&lt;=18),1,IF(AND(E11&gt;=19,E11&lt;=25),1.2,IF(AND(E11&lt;36),1.3,"Tách lớp"))))</f>
        <v>1</v>
      </c>
      <c r="AH11" s="299">
        <f>AC11*AF11+AD11*AG11</f>
        <v>114</v>
      </c>
      <c r="AI11" s="303">
        <f>SUM(AH11:AH14)</f>
        <v>330</v>
      </c>
      <c r="AJ11" s="300"/>
      <c r="AK11" s="300">
        <f>ROUND(0.15*36*14,1)/2</f>
        <v>37.8</v>
      </c>
      <c r="AL11" s="300">
        <v>0.5</v>
      </c>
      <c r="AM11" s="300">
        <v>0.3</v>
      </c>
      <c r="AN11" s="300">
        <f>0.2*E11</f>
        <v>3.2</v>
      </c>
      <c r="AO11" s="300"/>
      <c r="AP11" s="300"/>
      <c r="AQ11" s="300"/>
      <c r="AR11" s="300"/>
      <c r="AS11" s="300"/>
      <c r="AT11" s="301">
        <f>SUM(AJ11:AR14)</f>
        <v>56.99999999999999</v>
      </c>
      <c r="AU11" s="300">
        <v>0</v>
      </c>
      <c r="AV11" s="300">
        <v>0</v>
      </c>
      <c r="AW11" s="300">
        <v>0</v>
      </c>
      <c r="AX11" s="300">
        <v>0</v>
      </c>
      <c r="AY11" s="302">
        <v>0</v>
      </c>
      <c r="AZ11" s="303">
        <f>AI11+AT11</f>
        <v>387</v>
      </c>
      <c r="BA11" s="304">
        <f>560/2</f>
        <v>280</v>
      </c>
      <c r="BB11" s="305">
        <f>(AZ11-BA11)</f>
        <v>107</v>
      </c>
      <c r="BC11" s="238"/>
    </row>
    <row r="12" spans="1:55" s="63" customFormat="1" ht="28.5" customHeight="1">
      <c r="A12" s="239"/>
      <c r="B12" s="249" t="s">
        <v>237</v>
      </c>
      <c r="C12" s="240" t="s">
        <v>155</v>
      </c>
      <c r="D12" s="351" t="s">
        <v>246</v>
      </c>
      <c r="E12" s="399">
        <v>23</v>
      </c>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241">
        <v>15</v>
      </c>
      <c r="AD12" s="241">
        <v>45</v>
      </c>
      <c r="AE12" s="585">
        <f aca="true" t="shared" si="2" ref="AE12:AE75">AC12+AD12</f>
        <v>60</v>
      </c>
      <c r="AF12" s="250">
        <f t="shared" si="0"/>
        <v>0.8</v>
      </c>
      <c r="AG12" s="250">
        <f t="shared" si="1"/>
        <v>1.2</v>
      </c>
      <c r="AH12" s="251">
        <f>AC12*AF12+AD12*AG12</f>
        <v>66</v>
      </c>
      <c r="AI12" s="307"/>
      <c r="AJ12" s="243"/>
      <c r="AK12" s="243"/>
      <c r="AL12" s="243">
        <v>0.5</v>
      </c>
      <c r="AM12" s="243">
        <v>0.3</v>
      </c>
      <c r="AN12" s="243">
        <f>0.2*E12</f>
        <v>4.6000000000000005</v>
      </c>
      <c r="AO12" s="243"/>
      <c r="AP12" s="243"/>
      <c r="AQ12" s="243"/>
      <c r="AR12" s="243"/>
      <c r="AS12" s="243"/>
      <c r="AT12" s="245"/>
      <c r="AU12" s="243"/>
      <c r="AV12" s="243"/>
      <c r="AW12" s="243"/>
      <c r="AX12" s="243"/>
      <c r="AY12" s="306"/>
      <c r="AZ12" s="307"/>
      <c r="BA12" s="244"/>
      <c r="BB12" s="248"/>
      <c r="BC12" s="308"/>
    </row>
    <row r="13" spans="1:55" s="129" customFormat="1" ht="28.5" customHeight="1">
      <c r="A13" s="239"/>
      <c r="B13" s="249" t="s">
        <v>237</v>
      </c>
      <c r="C13" s="240" t="s">
        <v>76</v>
      </c>
      <c r="D13" s="351" t="s">
        <v>246</v>
      </c>
      <c r="E13" s="400">
        <v>23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241">
        <v>45</v>
      </c>
      <c r="AD13" s="241">
        <v>15</v>
      </c>
      <c r="AE13" s="585">
        <f t="shared" si="2"/>
        <v>60</v>
      </c>
      <c r="AF13" s="250">
        <f t="shared" si="0"/>
        <v>0.8</v>
      </c>
      <c r="AG13" s="250">
        <f t="shared" si="1"/>
        <v>1.2</v>
      </c>
      <c r="AH13" s="251">
        <f>AC13*AF13+AD13*AG13</f>
        <v>54</v>
      </c>
      <c r="AI13" s="307"/>
      <c r="AJ13" s="243"/>
      <c r="AK13" s="243"/>
      <c r="AL13" s="243">
        <v>0.5</v>
      </c>
      <c r="AM13" s="243">
        <v>0.3</v>
      </c>
      <c r="AN13" s="243">
        <f>0.2*E13</f>
        <v>4.6000000000000005</v>
      </c>
      <c r="AO13" s="243"/>
      <c r="AP13" s="243"/>
      <c r="AQ13" s="243"/>
      <c r="AR13" s="243"/>
      <c r="AS13" s="243"/>
      <c r="AT13" s="245"/>
      <c r="AU13" s="243"/>
      <c r="AV13" s="243"/>
      <c r="AW13" s="243"/>
      <c r="AX13" s="243"/>
      <c r="AY13" s="246"/>
      <c r="AZ13" s="307"/>
      <c r="BA13" s="244"/>
      <c r="BB13" s="248"/>
      <c r="BC13" s="308"/>
    </row>
    <row r="14" spans="1:55" s="63" customFormat="1" ht="28.5" customHeight="1" thickBot="1">
      <c r="A14" s="312"/>
      <c r="B14" s="313" t="s">
        <v>237</v>
      </c>
      <c r="C14" s="314" t="s">
        <v>99</v>
      </c>
      <c r="D14" s="353" t="s">
        <v>239</v>
      </c>
      <c r="E14" s="401">
        <v>18</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15">
        <v>30</v>
      </c>
      <c r="AD14" s="315">
        <v>60</v>
      </c>
      <c r="AE14" s="585">
        <f t="shared" si="2"/>
        <v>90</v>
      </c>
      <c r="AF14" s="316">
        <f t="shared" si="0"/>
        <v>0.8</v>
      </c>
      <c r="AG14" s="316">
        <f t="shared" si="1"/>
        <v>1</v>
      </c>
      <c r="AH14" s="317">
        <f>AC14*AF14+AD14*AG14*1.2</f>
        <v>96</v>
      </c>
      <c r="AI14" s="322"/>
      <c r="AJ14" s="319"/>
      <c r="AK14" s="319"/>
      <c r="AL14" s="319">
        <v>0.5</v>
      </c>
      <c r="AM14" s="319">
        <v>0.3</v>
      </c>
      <c r="AN14" s="319">
        <f>0.2*E14</f>
        <v>3.6</v>
      </c>
      <c r="AO14" s="319"/>
      <c r="AP14" s="319"/>
      <c r="AQ14" s="319"/>
      <c r="AR14" s="319"/>
      <c r="AS14" s="319"/>
      <c r="AT14" s="320"/>
      <c r="AU14" s="319"/>
      <c r="AV14" s="319"/>
      <c r="AW14" s="319"/>
      <c r="AX14" s="319"/>
      <c r="AY14" s="328"/>
      <c r="AZ14" s="322"/>
      <c r="BA14" s="323"/>
      <c r="BB14" s="324"/>
      <c r="BC14" s="325"/>
    </row>
    <row r="15" spans="1:55" s="63" customFormat="1" ht="28.5" customHeight="1">
      <c r="A15" s="268"/>
      <c r="B15" s="587" t="s">
        <v>240</v>
      </c>
      <c r="C15" s="269" t="s">
        <v>241</v>
      </c>
      <c r="D15" s="346" t="s">
        <v>239</v>
      </c>
      <c r="E15" s="402">
        <v>18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270">
        <v>60</v>
      </c>
      <c r="AD15" s="270">
        <v>60</v>
      </c>
      <c r="AE15" s="585">
        <f t="shared" si="2"/>
        <v>120</v>
      </c>
      <c r="AF15" s="271">
        <f t="shared" si="0"/>
        <v>0.8</v>
      </c>
      <c r="AG15" s="271">
        <f t="shared" si="1"/>
        <v>1</v>
      </c>
      <c r="AH15" s="272">
        <f aca="true" t="shared" si="3" ref="AH15:AH20">AC15*AF15+AD15*AG15</f>
        <v>108</v>
      </c>
      <c r="AI15" s="278">
        <f>SUM(AH15:AH16)</f>
        <v>240</v>
      </c>
      <c r="AJ15" s="274">
        <f>(0.15*560)/2</f>
        <v>42</v>
      </c>
      <c r="AK15" s="275">
        <f>ROUND(0.15*36*14,1)/2</f>
        <v>37.8</v>
      </c>
      <c r="AL15" s="276">
        <v>0.5</v>
      </c>
      <c r="AM15" s="276">
        <v>0.3</v>
      </c>
      <c r="AN15" s="276">
        <f>0.2*E14</f>
        <v>3.6</v>
      </c>
      <c r="AO15" s="274"/>
      <c r="AP15" s="274"/>
      <c r="AQ15" s="274"/>
      <c r="AR15" s="274"/>
      <c r="AS15" s="274"/>
      <c r="AT15" s="273">
        <f>SUM(AJ15:AS16)</f>
        <v>88.59999999999998</v>
      </c>
      <c r="AU15" s="274"/>
      <c r="AV15" s="274"/>
      <c r="AW15" s="274"/>
      <c r="AX15" s="274"/>
      <c r="AY15" s="277">
        <v>0</v>
      </c>
      <c r="AZ15" s="278">
        <f>AT15+AI15</f>
        <v>328.59999999999997</v>
      </c>
      <c r="BA15" s="274">
        <f>560/2</f>
        <v>280</v>
      </c>
      <c r="BB15" s="279">
        <f>AZ15-BA15</f>
        <v>48.599999999999966</v>
      </c>
      <c r="BC15" s="280"/>
    </row>
    <row r="16" spans="1:55" s="63" customFormat="1" ht="28.5" customHeight="1" thickBot="1">
      <c r="A16" s="281"/>
      <c r="B16" s="282" t="s">
        <v>240</v>
      </c>
      <c r="C16" s="283" t="s">
        <v>165</v>
      </c>
      <c r="D16" s="348" t="s">
        <v>242</v>
      </c>
      <c r="E16" s="403">
        <v>20</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5">
        <v>30</v>
      </c>
      <c r="AD16" s="285">
        <v>90</v>
      </c>
      <c r="AE16" s="585">
        <f t="shared" si="2"/>
        <v>120</v>
      </c>
      <c r="AF16" s="286">
        <f t="shared" si="0"/>
        <v>0.8</v>
      </c>
      <c r="AG16" s="286">
        <f t="shared" si="1"/>
        <v>1.2</v>
      </c>
      <c r="AH16" s="287">
        <f t="shared" si="3"/>
        <v>132</v>
      </c>
      <c r="AI16" s="290"/>
      <c r="AJ16" s="276"/>
      <c r="AK16" s="276"/>
      <c r="AL16" s="276">
        <v>0.5</v>
      </c>
      <c r="AM16" s="276">
        <v>0.3</v>
      </c>
      <c r="AN16" s="276">
        <f>0.2*E15</f>
        <v>3.6</v>
      </c>
      <c r="AO16" s="276"/>
      <c r="AP16" s="276"/>
      <c r="AQ16" s="276"/>
      <c r="AR16" s="276"/>
      <c r="AS16" s="276"/>
      <c r="AT16" s="288"/>
      <c r="AU16" s="276"/>
      <c r="AV16" s="276"/>
      <c r="AW16" s="276"/>
      <c r="AX16" s="276"/>
      <c r="AY16" s="289"/>
      <c r="AZ16" s="290"/>
      <c r="BA16" s="291"/>
      <c r="BB16" s="292"/>
      <c r="BC16" s="293"/>
    </row>
    <row r="17" spans="1:55" s="63" customFormat="1" ht="28.5" customHeight="1">
      <c r="A17" s="294"/>
      <c r="B17" s="586" t="s">
        <v>243</v>
      </c>
      <c r="C17" s="296" t="s">
        <v>244</v>
      </c>
      <c r="D17" s="349" t="s">
        <v>242</v>
      </c>
      <c r="E17" s="398">
        <v>20</v>
      </c>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297">
        <v>20</v>
      </c>
      <c r="AD17" s="297">
        <v>10</v>
      </c>
      <c r="AE17" s="585">
        <f t="shared" si="2"/>
        <v>30</v>
      </c>
      <c r="AF17" s="298">
        <f t="shared" si="0"/>
        <v>0.8</v>
      </c>
      <c r="AG17" s="298">
        <f t="shared" si="1"/>
        <v>1.2</v>
      </c>
      <c r="AH17" s="299">
        <f t="shared" si="3"/>
        <v>28</v>
      </c>
      <c r="AI17" s="303">
        <f>SUM(AH17:AH24)</f>
        <v>265.2</v>
      </c>
      <c r="AJ17" s="300"/>
      <c r="AK17" s="300">
        <f>ROUND(0.15*36*14,1)/2</f>
        <v>37.8</v>
      </c>
      <c r="AL17" s="300">
        <v>1</v>
      </c>
      <c r="AM17" s="300">
        <v>0.3</v>
      </c>
      <c r="AN17" s="300">
        <f aca="true" t="shared" si="4" ref="AN17:AN39">0.2*E17</f>
        <v>4</v>
      </c>
      <c r="AO17" s="300"/>
      <c r="AP17" s="300"/>
      <c r="AQ17" s="300"/>
      <c r="AR17" s="300"/>
      <c r="AS17" s="300"/>
      <c r="AT17" s="301">
        <f>SUM(AJ17:AS24)</f>
        <v>71.49999999999999</v>
      </c>
      <c r="AU17" s="300"/>
      <c r="AV17" s="300"/>
      <c r="AW17" s="300"/>
      <c r="AX17" s="300"/>
      <c r="AY17" s="302">
        <v>0</v>
      </c>
      <c r="AZ17" s="303">
        <f>AI17+AT17</f>
        <v>336.7</v>
      </c>
      <c r="BA17" s="304">
        <f>BA15</f>
        <v>280</v>
      </c>
      <c r="BB17" s="305">
        <f>AZ17-280</f>
        <v>56.69999999999999</v>
      </c>
      <c r="BC17" s="238"/>
    </row>
    <row r="18" spans="1:55" s="63" customFormat="1" ht="28.5" customHeight="1">
      <c r="A18" s="239"/>
      <c r="B18" s="249" t="s">
        <v>243</v>
      </c>
      <c r="C18" s="351" t="s">
        <v>101</v>
      </c>
      <c r="D18" s="351" t="s">
        <v>321</v>
      </c>
      <c r="E18" s="400">
        <v>23</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241">
        <v>15</v>
      </c>
      <c r="AD18" s="241">
        <v>15</v>
      </c>
      <c r="AE18" s="585">
        <f t="shared" si="2"/>
        <v>30</v>
      </c>
      <c r="AF18" s="250">
        <f t="shared" si="0"/>
        <v>0.8</v>
      </c>
      <c r="AG18" s="250">
        <f t="shared" si="1"/>
        <v>1.2</v>
      </c>
      <c r="AH18" s="251">
        <f t="shared" si="3"/>
        <v>30</v>
      </c>
      <c r="AI18" s="307"/>
      <c r="AJ18" s="243"/>
      <c r="AK18" s="243"/>
      <c r="AL18" s="243">
        <v>0.5</v>
      </c>
      <c r="AM18" s="243">
        <v>0.3</v>
      </c>
      <c r="AN18" s="243">
        <f t="shared" si="4"/>
        <v>4.6000000000000005</v>
      </c>
      <c r="AO18" s="243"/>
      <c r="AP18" s="243"/>
      <c r="AQ18" s="243"/>
      <c r="AR18" s="243"/>
      <c r="AS18" s="243"/>
      <c r="AT18" s="245"/>
      <c r="AU18" s="243"/>
      <c r="AV18" s="243"/>
      <c r="AW18" s="243"/>
      <c r="AX18" s="243"/>
      <c r="AY18" s="306"/>
      <c r="AZ18" s="307"/>
      <c r="BA18" s="244"/>
      <c r="BB18" s="248"/>
      <c r="BC18" s="308"/>
    </row>
    <row r="19" spans="1:55" s="63" customFormat="1" ht="28.5" customHeight="1">
      <c r="A19" s="239"/>
      <c r="B19" s="249" t="s">
        <v>243</v>
      </c>
      <c r="C19" s="351" t="s">
        <v>103</v>
      </c>
      <c r="D19" s="351" t="s">
        <v>245</v>
      </c>
      <c r="E19" s="400">
        <v>23</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241">
        <v>15</v>
      </c>
      <c r="AD19" s="241">
        <v>15</v>
      </c>
      <c r="AE19" s="585">
        <f t="shared" si="2"/>
        <v>30</v>
      </c>
      <c r="AF19" s="250">
        <f t="shared" si="0"/>
        <v>0.8</v>
      </c>
      <c r="AG19" s="250">
        <f t="shared" si="1"/>
        <v>1.2</v>
      </c>
      <c r="AH19" s="251">
        <f t="shared" si="3"/>
        <v>30</v>
      </c>
      <c r="AI19" s="307"/>
      <c r="AJ19" s="243"/>
      <c r="AK19" s="243"/>
      <c r="AL19" s="243">
        <v>0.5</v>
      </c>
      <c r="AM19" s="243">
        <v>0.3</v>
      </c>
      <c r="AN19" s="243">
        <f t="shared" si="4"/>
        <v>4.6000000000000005</v>
      </c>
      <c r="AO19" s="243"/>
      <c r="AP19" s="243"/>
      <c r="AQ19" s="243"/>
      <c r="AR19" s="243"/>
      <c r="AS19" s="243"/>
      <c r="AT19" s="245"/>
      <c r="AU19" s="243"/>
      <c r="AV19" s="243"/>
      <c r="AW19" s="243"/>
      <c r="AX19" s="243"/>
      <c r="AY19" s="306"/>
      <c r="AZ19" s="307"/>
      <c r="BA19" s="244"/>
      <c r="BB19" s="248"/>
      <c r="BC19" s="308"/>
    </row>
    <row r="20" spans="1:55" s="63" customFormat="1" ht="28.5" customHeight="1">
      <c r="A20" s="239"/>
      <c r="B20" s="249" t="s">
        <v>243</v>
      </c>
      <c r="C20" s="351" t="s">
        <v>103</v>
      </c>
      <c r="D20" s="351" t="s">
        <v>316</v>
      </c>
      <c r="E20" s="400">
        <v>10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241">
        <v>20</v>
      </c>
      <c r="AD20" s="241">
        <v>10</v>
      </c>
      <c r="AE20" s="585">
        <f t="shared" si="2"/>
        <v>30</v>
      </c>
      <c r="AF20" s="250">
        <f t="shared" si="0"/>
        <v>0.8</v>
      </c>
      <c r="AG20" s="250">
        <f t="shared" si="1"/>
        <v>0.8</v>
      </c>
      <c r="AH20" s="251">
        <f t="shared" si="3"/>
        <v>24</v>
      </c>
      <c r="AI20" s="307"/>
      <c r="AJ20" s="243"/>
      <c r="AK20" s="243"/>
      <c r="AL20" s="243">
        <v>0.5</v>
      </c>
      <c r="AM20" s="243">
        <v>0.3</v>
      </c>
      <c r="AN20" s="243">
        <f t="shared" si="4"/>
        <v>2</v>
      </c>
      <c r="AO20" s="243"/>
      <c r="AP20" s="243"/>
      <c r="AQ20" s="243"/>
      <c r="AR20" s="243"/>
      <c r="AS20" s="243"/>
      <c r="AT20" s="245"/>
      <c r="AU20" s="243"/>
      <c r="AV20" s="243"/>
      <c r="AW20" s="243"/>
      <c r="AX20" s="243"/>
      <c r="AY20" s="306"/>
      <c r="AZ20" s="307"/>
      <c r="BA20" s="244"/>
      <c r="BB20" s="248"/>
      <c r="BC20" s="308"/>
    </row>
    <row r="21" spans="1:55" s="63" customFormat="1" ht="28.5" customHeight="1">
      <c r="A21" s="239"/>
      <c r="B21" s="249" t="s">
        <v>243</v>
      </c>
      <c r="C21" s="351" t="s">
        <v>103</v>
      </c>
      <c r="D21" s="351" t="s">
        <v>317</v>
      </c>
      <c r="E21" s="400">
        <v>16</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241">
        <v>20</v>
      </c>
      <c r="AD21" s="241">
        <v>10</v>
      </c>
      <c r="AE21" s="585">
        <f t="shared" si="2"/>
        <v>30</v>
      </c>
      <c r="AF21" s="250">
        <f>IF(E21&lt;25,0.8,IF(AND(E21&gt;=26,E21&lt;=35),1,IF(AND(E21&gt;=36,E21&lt;=50),1.2,IF(AND(E21&lt;60),1.3,))))</f>
        <v>0.8</v>
      </c>
      <c r="AG21" s="250">
        <f>IF(E21&lt;15,0.8,IF(AND(E21&gt;=15,E21&lt;=18),1,IF(AND(E21&gt;=19,E21&lt;=25),1.2,IF(AND(E21&lt;36),1.3,"Tách lớp"))))</f>
        <v>1</v>
      </c>
      <c r="AH21" s="251">
        <f>AC21*AF21+AD21*AG21</f>
        <v>26</v>
      </c>
      <c r="AI21" s="307"/>
      <c r="AJ21" s="243"/>
      <c r="AK21" s="243"/>
      <c r="AL21" s="243">
        <v>0.5</v>
      </c>
      <c r="AM21" s="243">
        <v>0.3</v>
      </c>
      <c r="AN21" s="243">
        <f>0.2*E21</f>
        <v>3.2</v>
      </c>
      <c r="AO21" s="243"/>
      <c r="AP21" s="243"/>
      <c r="AQ21" s="243"/>
      <c r="AR21" s="243"/>
      <c r="AS21" s="243"/>
      <c r="AT21" s="245"/>
      <c r="AU21" s="243"/>
      <c r="AV21" s="243"/>
      <c r="AW21" s="243"/>
      <c r="AX21" s="243"/>
      <c r="AY21" s="306"/>
      <c r="AZ21" s="307"/>
      <c r="BA21" s="244"/>
      <c r="BB21" s="248"/>
      <c r="BC21" s="308"/>
    </row>
    <row r="22" spans="1:55" s="63" customFormat="1" ht="28.5" customHeight="1">
      <c r="A22" s="239"/>
      <c r="B22" s="249" t="s">
        <v>243</v>
      </c>
      <c r="C22" s="240" t="s">
        <v>94</v>
      </c>
      <c r="D22" s="351" t="s">
        <v>316</v>
      </c>
      <c r="E22" s="400">
        <v>10</v>
      </c>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241">
        <v>24</v>
      </c>
      <c r="AD22" s="241">
        <v>21</v>
      </c>
      <c r="AE22" s="585">
        <f t="shared" si="2"/>
        <v>45</v>
      </c>
      <c r="AF22" s="250">
        <f aca="true" t="shared" si="5" ref="AF22:AF48">IF(E22&lt;25,0.8,IF(AND(E22&gt;=26,E22&lt;=35),1,IF(AND(E22&gt;=36,E22&lt;=50),1.2,IF(AND(E22&lt;60),1.3,))))</f>
        <v>0.8</v>
      </c>
      <c r="AG22" s="250">
        <f aca="true" t="shared" si="6" ref="AG22:AG48">IF(E22&lt;15,0.8,IF(AND(E22&gt;=15,E22&lt;=18),1,IF(AND(E22&gt;=19,E22&lt;=25),1.2,IF(AND(E22&lt;36),1.3,"Tách lớp"))))</f>
        <v>0.8</v>
      </c>
      <c r="AH22" s="251">
        <f aca="true" t="shared" si="7" ref="AH22:AH39">AC22*AF22+AD22*AG22</f>
        <v>36</v>
      </c>
      <c r="AI22" s="307"/>
      <c r="AJ22" s="243"/>
      <c r="AK22" s="243"/>
      <c r="AL22" s="243">
        <v>0.5</v>
      </c>
      <c r="AM22" s="243">
        <v>0.3</v>
      </c>
      <c r="AN22" s="243">
        <f t="shared" si="4"/>
        <v>2</v>
      </c>
      <c r="AO22" s="243"/>
      <c r="AP22" s="243"/>
      <c r="AQ22" s="243"/>
      <c r="AR22" s="243"/>
      <c r="AS22" s="243"/>
      <c r="AT22" s="309"/>
      <c r="AU22" s="309"/>
      <c r="AV22" s="309"/>
      <c r="AW22" s="309"/>
      <c r="AX22" s="309"/>
      <c r="AY22" s="309"/>
      <c r="AZ22" s="309"/>
      <c r="BA22" s="309"/>
      <c r="BB22" s="309"/>
      <c r="BC22" s="308"/>
    </row>
    <row r="23" spans="1:55" s="63" customFormat="1" ht="28.5" customHeight="1">
      <c r="A23" s="239"/>
      <c r="B23" s="249" t="s">
        <v>243</v>
      </c>
      <c r="C23" s="240" t="s">
        <v>94</v>
      </c>
      <c r="D23" s="351" t="s">
        <v>317</v>
      </c>
      <c r="E23" s="400">
        <v>16</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241">
        <v>24</v>
      </c>
      <c r="AD23" s="241">
        <v>21</v>
      </c>
      <c r="AE23" s="585">
        <f t="shared" si="2"/>
        <v>45</v>
      </c>
      <c r="AF23" s="250">
        <f t="shared" si="5"/>
        <v>0.8</v>
      </c>
      <c r="AG23" s="250">
        <f t="shared" si="6"/>
        <v>1</v>
      </c>
      <c r="AH23" s="251">
        <f t="shared" si="7"/>
        <v>40.2</v>
      </c>
      <c r="AI23" s="307"/>
      <c r="AJ23" s="243"/>
      <c r="AK23" s="243"/>
      <c r="AL23" s="243">
        <v>0.5</v>
      </c>
      <c r="AM23" s="243">
        <v>0.3</v>
      </c>
      <c r="AN23" s="243">
        <f t="shared" si="4"/>
        <v>3.2</v>
      </c>
      <c r="AO23" s="243"/>
      <c r="AP23" s="243"/>
      <c r="AQ23" s="243"/>
      <c r="AR23" s="243"/>
      <c r="AS23" s="243"/>
      <c r="AT23" s="245"/>
      <c r="AU23" s="243"/>
      <c r="AV23" s="243"/>
      <c r="AW23" s="243"/>
      <c r="AX23" s="243"/>
      <c r="AY23" s="306"/>
      <c r="AZ23" s="307"/>
      <c r="BA23" s="244"/>
      <c r="BB23" s="248"/>
      <c r="BC23" s="308"/>
    </row>
    <row r="24" spans="1:55" s="63" customFormat="1" ht="28.5" customHeight="1" thickBot="1">
      <c r="A24" s="239"/>
      <c r="B24" s="249" t="s">
        <v>243</v>
      </c>
      <c r="C24" s="240" t="s">
        <v>76</v>
      </c>
      <c r="D24" s="351" t="s">
        <v>238</v>
      </c>
      <c r="E24" s="399">
        <v>16</v>
      </c>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241">
        <v>45</v>
      </c>
      <c r="AD24" s="241">
        <v>15</v>
      </c>
      <c r="AE24" s="585">
        <f t="shared" si="2"/>
        <v>60</v>
      </c>
      <c r="AF24" s="250">
        <f t="shared" si="5"/>
        <v>0.8</v>
      </c>
      <c r="AG24" s="250">
        <f t="shared" si="6"/>
        <v>1</v>
      </c>
      <c r="AH24" s="251">
        <f t="shared" si="7"/>
        <v>51</v>
      </c>
      <c r="AI24" s="307"/>
      <c r="AJ24" s="243"/>
      <c r="AK24" s="243"/>
      <c r="AL24" s="243">
        <v>0.5</v>
      </c>
      <c r="AM24" s="243">
        <v>0.3</v>
      </c>
      <c r="AN24" s="243">
        <f t="shared" si="4"/>
        <v>3.2</v>
      </c>
      <c r="AO24" s="243"/>
      <c r="AP24" s="243"/>
      <c r="AQ24" s="243"/>
      <c r="AR24" s="243"/>
      <c r="AS24" s="243"/>
      <c r="AT24" s="245"/>
      <c r="AU24" s="306"/>
      <c r="AV24" s="306"/>
      <c r="AW24" s="306"/>
      <c r="AX24" s="306"/>
      <c r="AY24" s="246"/>
      <c r="AZ24" s="242"/>
      <c r="BA24" s="246"/>
      <c r="BB24" s="310"/>
      <c r="BC24" s="311"/>
    </row>
    <row r="25" spans="1:55" s="63" customFormat="1" ht="28.5" customHeight="1">
      <c r="A25" s="112"/>
      <c r="B25" s="586" t="s">
        <v>247</v>
      </c>
      <c r="C25" s="296" t="s">
        <v>156</v>
      </c>
      <c r="D25" s="349" t="s">
        <v>246</v>
      </c>
      <c r="E25" s="398">
        <v>23</v>
      </c>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297">
        <v>30</v>
      </c>
      <c r="AD25" s="297">
        <v>30</v>
      </c>
      <c r="AE25" s="585">
        <f t="shared" si="2"/>
        <v>60</v>
      </c>
      <c r="AF25" s="298">
        <f t="shared" si="5"/>
        <v>0.8</v>
      </c>
      <c r="AG25" s="298">
        <f t="shared" si="6"/>
        <v>1.2</v>
      </c>
      <c r="AH25" s="299">
        <f t="shared" si="7"/>
        <v>60</v>
      </c>
      <c r="AI25" s="303">
        <f>SUM(AH25:AH28)</f>
        <v>282</v>
      </c>
      <c r="AJ25" s="300"/>
      <c r="AK25" s="300">
        <f>ROUND(0.15*36*14,1)/2</f>
        <v>37.8</v>
      </c>
      <c r="AL25" s="300">
        <v>0.5</v>
      </c>
      <c r="AM25" s="300">
        <v>0.3</v>
      </c>
      <c r="AN25" s="300">
        <f t="shared" si="4"/>
        <v>4.6000000000000005</v>
      </c>
      <c r="AO25" s="300"/>
      <c r="AP25" s="300"/>
      <c r="AQ25" s="300"/>
      <c r="AR25" s="300"/>
      <c r="AS25" s="300"/>
      <c r="AT25" s="301">
        <f>SUM(AK25:AS28)</f>
        <v>58.39999999999999</v>
      </c>
      <c r="AU25" s="300"/>
      <c r="AV25" s="300"/>
      <c r="AW25" s="300"/>
      <c r="AX25" s="300"/>
      <c r="AY25" s="326">
        <v>0</v>
      </c>
      <c r="AZ25" s="327">
        <f>AI25+AT25</f>
        <v>340.4</v>
      </c>
      <c r="BA25" s="304">
        <f>BA17</f>
        <v>280</v>
      </c>
      <c r="BB25" s="305">
        <f>AZ25-BA25</f>
        <v>60.39999999999998</v>
      </c>
      <c r="BC25" s="238"/>
    </row>
    <row r="26" spans="1:55" s="111" customFormat="1" ht="28.5" customHeight="1">
      <c r="A26" s="136"/>
      <c r="B26" s="249" t="s">
        <v>247</v>
      </c>
      <c r="C26" s="240" t="s">
        <v>98</v>
      </c>
      <c r="D26" s="351" t="s">
        <v>245</v>
      </c>
      <c r="E26" s="400">
        <v>23</v>
      </c>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241">
        <v>30</v>
      </c>
      <c r="AD26" s="241">
        <v>15</v>
      </c>
      <c r="AE26" s="585">
        <f t="shared" si="2"/>
        <v>45</v>
      </c>
      <c r="AF26" s="250">
        <f t="shared" si="5"/>
        <v>0.8</v>
      </c>
      <c r="AG26" s="250">
        <f t="shared" si="6"/>
        <v>1.2</v>
      </c>
      <c r="AH26" s="251">
        <f t="shared" si="7"/>
        <v>42</v>
      </c>
      <c r="AI26" s="307"/>
      <c r="AJ26" s="243"/>
      <c r="AK26" s="243"/>
      <c r="AL26" s="243">
        <v>0.5</v>
      </c>
      <c r="AM26" s="243">
        <v>0.3</v>
      </c>
      <c r="AN26" s="243">
        <f t="shared" si="4"/>
        <v>4.6000000000000005</v>
      </c>
      <c r="AO26" s="243"/>
      <c r="AP26" s="243"/>
      <c r="AQ26" s="243"/>
      <c r="AR26" s="243"/>
      <c r="AS26" s="243"/>
      <c r="AT26" s="245"/>
      <c r="AU26" s="243"/>
      <c r="AV26" s="243"/>
      <c r="AW26" s="243"/>
      <c r="AX26" s="243"/>
      <c r="AY26" s="246"/>
      <c r="AZ26" s="247"/>
      <c r="BA26" s="244"/>
      <c r="BB26" s="248"/>
      <c r="BC26" s="308"/>
    </row>
    <row r="27" spans="1:55" s="111" customFormat="1" ht="28.5" customHeight="1">
      <c r="A27" s="54"/>
      <c r="B27" s="249" t="s">
        <v>247</v>
      </c>
      <c r="C27" s="240" t="s">
        <v>248</v>
      </c>
      <c r="D27" s="351" t="s">
        <v>249</v>
      </c>
      <c r="E27" s="399">
        <v>18</v>
      </c>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241">
        <v>30</v>
      </c>
      <c r="AD27" s="241">
        <v>90</v>
      </c>
      <c r="AE27" s="585">
        <f t="shared" si="2"/>
        <v>120</v>
      </c>
      <c r="AF27" s="250">
        <f t="shared" si="5"/>
        <v>0.8</v>
      </c>
      <c r="AG27" s="250">
        <f t="shared" si="6"/>
        <v>1</v>
      </c>
      <c r="AH27" s="251">
        <f t="shared" si="7"/>
        <v>114</v>
      </c>
      <c r="AI27" s="307"/>
      <c r="AJ27" s="243"/>
      <c r="AK27" s="243"/>
      <c r="AL27" s="243">
        <v>0.5</v>
      </c>
      <c r="AM27" s="243">
        <v>0.3</v>
      </c>
      <c r="AN27" s="243">
        <f t="shared" si="4"/>
        <v>3.6</v>
      </c>
      <c r="AO27" s="243"/>
      <c r="AP27" s="243"/>
      <c r="AQ27" s="243"/>
      <c r="AR27" s="243"/>
      <c r="AS27" s="243"/>
      <c r="AT27" s="245"/>
      <c r="AU27" s="243"/>
      <c r="AV27" s="243"/>
      <c r="AW27" s="243"/>
      <c r="AX27" s="243"/>
      <c r="AY27" s="246"/>
      <c r="AZ27" s="247"/>
      <c r="BA27" s="244"/>
      <c r="BB27" s="248"/>
      <c r="BC27" s="308"/>
    </row>
    <row r="28" spans="1:55" s="111" customFormat="1" ht="28.5" customHeight="1" thickBot="1">
      <c r="A28" s="122"/>
      <c r="B28" s="313" t="s">
        <v>247</v>
      </c>
      <c r="C28" s="314" t="s">
        <v>155</v>
      </c>
      <c r="D28" s="353" t="s">
        <v>238</v>
      </c>
      <c r="E28" s="404">
        <v>23</v>
      </c>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15">
        <v>15</v>
      </c>
      <c r="AD28" s="315">
        <v>45</v>
      </c>
      <c r="AE28" s="585">
        <f t="shared" si="2"/>
        <v>60</v>
      </c>
      <c r="AF28" s="316">
        <f t="shared" si="5"/>
        <v>0.8</v>
      </c>
      <c r="AG28" s="316">
        <f t="shared" si="6"/>
        <v>1.2</v>
      </c>
      <c r="AH28" s="317">
        <f t="shared" si="7"/>
        <v>66</v>
      </c>
      <c r="AI28" s="322"/>
      <c r="AJ28" s="319"/>
      <c r="AK28" s="319"/>
      <c r="AL28" s="319">
        <v>0.5</v>
      </c>
      <c r="AM28" s="319">
        <v>0.3</v>
      </c>
      <c r="AN28" s="319">
        <f t="shared" si="4"/>
        <v>4.6000000000000005</v>
      </c>
      <c r="AO28" s="319"/>
      <c r="AP28" s="319"/>
      <c r="AQ28" s="319"/>
      <c r="AR28" s="319"/>
      <c r="AS28" s="319"/>
      <c r="AT28" s="320"/>
      <c r="AU28" s="328"/>
      <c r="AV28" s="328"/>
      <c r="AW28" s="328"/>
      <c r="AX28" s="328"/>
      <c r="AY28" s="328"/>
      <c r="AZ28" s="318"/>
      <c r="BA28" s="321"/>
      <c r="BB28" s="329"/>
      <c r="BC28" s="330"/>
    </row>
    <row r="29" spans="1:55" s="111" customFormat="1" ht="28.5" customHeight="1">
      <c r="A29" s="294"/>
      <c r="B29" s="586" t="s">
        <v>250</v>
      </c>
      <c r="C29" s="593" t="s">
        <v>125</v>
      </c>
      <c r="D29" s="594" t="s">
        <v>316</v>
      </c>
      <c r="E29" s="398">
        <v>10</v>
      </c>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297">
        <v>30</v>
      </c>
      <c r="AD29" s="297">
        <v>90</v>
      </c>
      <c r="AE29" s="585">
        <f t="shared" si="2"/>
        <v>120</v>
      </c>
      <c r="AF29" s="298">
        <f t="shared" si="5"/>
        <v>0.8</v>
      </c>
      <c r="AG29" s="298">
        <f t="shared" si="6"/>
        <v>0.8</v>
      </c>
      <c r="AH29" s="299">
        <f t="shared" si="7"/>
        <v>96</v>
      </c>
      <c r="AI29" s="303">
        <f>SUM(AH29:AH30)</f>
        <v>162</v>
      </c>
      <c r="AJ29" s="300">
        <v>90</v>
      </c>
      <c r="AK29" s="300">
        <f>ROUND(0.15*36*14,1)/2</f>
        <v>37.8</v>
      </c>
      <c r="AL29" s="300">
        <v>0.5</v>
      </c>
      <c r="AM29" s="300">
        <v>0.3</v>
      </c>
      <c r="AN29" s="300">
        <f t="shared" si="4"/>
        <v>2</v>
      </c>
      <c r="AO29" s="300"/>
      <c r="AP29" s="300"/>
      <c r="AQ29" s="300"/>
      <c r="AR29" s="300"/>
      <c r="AS29" s="300"/>
      <c r="AT29" s="301">
        <f>SUM(AJ29:AN30)</f>
        <v>135.40000000000003</v>
      </c>
      <c r="AU29" s="300"/>
      <c r="AV29" s="300"/>
      <c r="AW29" s="300"/>
      <c r="AX29" s="300"/>
      <c r="AY29" s="302">
        <v>0</v>
      </c>
      <c r="AZ29" s="303">
        <f>AI29+AT29</f>
        <v>297.40000000000003</v>
      </c>
      <c r="BA29" s="304">
        <f>BA25</f>
        <v>280</v>
      </c>
      <c r="BB29" s="305">
        <f>AZ29-BA29</f>
        <v>17.400000000000034</v>
      </c>
      <c r="BC29" s="238"/>
    </row>
    <row r="30" spans="1:55" s="134" customFormat="1" ht="23.25" customHeight="1" thickBot="1">
      <c r="A30" s="312"/>
      <c r="B30" s="313" t="s">
        <v>250</v>
      </c>
      <c r="C30" s="724" t="s">
        <v>271</v>
      </c>
      <c r="D30" s="725" t="s">
        <v>242</v>
      </c>
      <c r="E30" s="404">
        <v>20</v>
      </c>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15">
        <v>15</v>
      </c>
      <c r="AD30" s="315">
        <v>45</v>
      </c>
      <c r="AE30" s="585">
        <f t="shared" si="2"/>
        <v>60</v>
      </c>
      <c r="AF30" s="316">
        <f t="shared" si="5"/>
        <v>0.8</v>
      </c>
      <c r="AG30" s="316">
        <f t="shared" si="6"/>
        <v>1.2</v>
      </c>
      <c r="AH30" s="317">
        <f t="shared" si="7"/>
        <v>66</v>
      </c>
      <c r="AI30" s="322"/>
      <c r="AJ30" s="319"/>
      <c r="AK30" s="323"/>
      <c r="AL30" s="319">
        <v>0.5</v>
      </c>
      <c r="AM30" s="319">
        <v>0.3</v>
      </c>
      <c r="AN30" s="319">
        <f t="shared" si="4"/>
        <v>4</v>
      </c>
      <c r="AO30" s="319"/>
      <c r="AP30" s="319"/>
      <c r="AQ30" s="319"/>
      <c r="AR30" s="319"/>
      <c r="AS30" s="319"/>
      <c r="AT30" s="320"/>
      <c r="AU30" s="319"/>
      <c r="AV30" s="319"/>
      <c r="AW30" s="319"/>
      <c r="AX30" s="319"/>
      <c r="AY30" s="321"/>
      <c r="AZ30" s="331"/>
      <c r="BA30" s="323"/>
      <c r="BB30" s="324"/>
      <c r="BC30" s="325"/>
    </row>
    <row r="31" spans="1:55" s="111" customFormat="1" ht="28.5" customHeight="1">
      <c r="A31" s="294"/>
      <c r="B31" s="586" t="s">
        <v>251</v>
      </c>
      <c r="C31" s="593" t="s">
        <v>325</v>
      </c>
      <c r="D31" s="594" t="s">
        <v>242</v>
      </c>
      <c r="E31" s="398">
        <v>20</v>
      </c>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297">
        <v>30</v>
      </c>
      <c r="AD31" s="297">
        <v>90</v>
      </c>
      <c r="AE31" s="585">
        <f t="shared" si="2"/>
        <v>120</v>
      </c>
      <c r="AF31" s="298">
        <f t="shared" si="5"/>
        <v>0.8</v>
      </c>
      <c r="AG31" s="298">
        <f t="shared" si="6"/>
        <v>1.2</v>
      </c>
      <c r="AH31" s="299">
        <f t="shared" si="7"/>
        <v>132</v>
      </c>
      <c r="AI31" s="303">
        <f>SUM(AH31:AH34)</f>
        <v>288</v>
      </c>
      <c r="AJ31" s="300"/>
      <c r="AK31" s="300">
        <f>ROUND(0.15*36*14,1)/2</f>
        <v>37.8</v>
      </c>
      <c r="AL31" s="300">
        <v>0.5</v>
      </c>
      <c r="AM31" s="300">
        <v>0.3</v>
      </c>
      <c r="AN31" s="300">
        <f t="shared" si="4"/>
        <v>4</v>
      </c>
      <c r="AO31" s="300"/>
      <c r="AP31" s="300"/>
      <c r="AQ31" s="300"/>
      <c r="AR31" s="300"/>
      <c r="AS31" s="300"/>
      <c r="AT31" s="301">
        <f>SUM(AK31:AN34)</f>
        <v>53.39999999999999</v>
      </c>
      <c r="AU31" s="300"/>
      <c r="AV31" s="300"/>
      <c r="AW31" s="300"/>
      <c r="AX31" s="300"/>
      <c r="AY31" s="326">
        <v>0</v>
      </c>
      <c r="AZ31" s="327">
        <f>AT31+AI31</f>
        <v>341.4</v>
      </c>
      <c r="BA31" s="304">
        <f>BA29</f>
        <v>280</v>
      </c>
      <c r="BB31" s="305">
        <f>AZ31-BA31</f>
        <v>61.39999999999998</v>
      </c>
      <c r="BC31" s="238"/>
    </row>
    <row r="32" spans="1:55" s="111" customFormat="1" ht="28.5" customHeight="1">
      <c r="A32" s="239"/>
      <c r="B32" s="249" t="s">
        <v>251</v>
      </c>
      <c r="C32" s="351" t="s">
        <v>315</v>
      </c>
      <c r="D32" s="351" t="s">
        <v>316</v>
      </c>
      <c r="E32" s="400">
        <v>10</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241">
        <v>30</v>
      </c>
      <c r="AD32" s="241">
        <v>30</v>
      </c>
      <c r="AE32" s="585">
        <f t="shared" si="2"/>
        <v>60</v>
      </c>
      <c r="AF32" s="250">
        <f t="shared" si="5"/>
        <v>0.8</v>
      </c>
      <c r="AG32" s="250">
        <f t="shared" si="6"/>
        <v>0.8</v>
      </c>
      <c r="AH32" s="251">
        <f t="shared" si="7"/>
        <v>48</v>
      </c>
      <c r="AI32" s="307"/>
      <c r="AJ32" s="243"/>
      <c r="AK32" s="243"/>
      <c r="AL32" s="243">
        <v>0.5</v>
      </c>
      <c r="AM32" s="243">
        <v>0.3</v>
      </c>
      <c r="AN32" s="243">
        <f t="shared" si="4"/>
        <v>2</v>
      </c>
      <c r="AO32" s="243"/>
      <c r="AP32" s="243"/>
      <c r="AQ32" s="243"/>
      <c r="AR32" s="243"/>
      <c r="AS32" s="243"/>
      <c r="AT32" s="245"/>
      <c r="AU32" s="243"/>
      <c r="AV32" s="243"/>
      <c r="AW32" s="243"/>
      <c r="AX32" s="243"/>
      <c r="AY32" s="246"/>
      <c r="AZ32" s="247"/>
      <c r="BA32" s="244"/>
      <c r="BB32" s="248"/>
      <c r="BC32" s="308"/>
    </row>
    <row r="33" spans="1:55" s="111" customFormat="1" ht="28.5" customHeight="1">
      <c r="A33" s="239"/>
      <c r="B33" s="249" t="s">
        <v>251</v>
      </c>
      <c r="C33" s="351" t="s">
        <v>315</v>
      </c>
      <c r="D33" s="351" t="s">
        <v>317</v>
      </c>
      <c r="E33" s="400">
        <v>16</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241">
        <v>30</v>
      </c>
      <c r="AD33" s="241">
        <v>30</v>
      </c>
      <c r="AE33" s="585">
        <f t="shared" si="2"/>
        <v>60</v>
      </c>
      <c r="AF33" s="250">
        <f t="shared" si="5"/>
        <v>0.8</v>
      </c>
      <c r="AG33" s="250">
        <f t="shared" si="6"/>
        <v>1</v>
      </c>
      <c r="AH33" s="251">
        <f t="shared" si="7"/>
        <v>54</v>
      </c>
      <c r="AI33" s="307"/>
      <c r="AJ33" s="243"/>
      <c r="AK33" s="243"/>
      <c r="AL33" s="243">
        <v>0.5</v>
      </c>
      <c r="AM33" s="243">
        <v>0.3</v>
      </c>
      <c r="AN33" s="243">
        <f t="shared" si="4"/>
        <v>3.2</v>
      </c>
      <c r="AO33" s="243"/>
      <c r="AP33" s="243"/>
      <c r="AQ33" s="243"/>
      <c r="AR33" s="243"/>
      <c r="AS33" s="243"/>
      <c r="AT33" s="245"/>
      <c r="AU33" s="243"/>
      <c r="AV33" s="243"/>
      <c r="AW33" s="243"/>
      <c r="AX33" s="243"/>
      <c r="AY33" s="246"/>
      <c r="AZ33" s="247"/>
      <c r="BA33" s="244"/>
      <c r="BB33" s="248"/>
      <c r="BC33" s="308"/>
    </row>
    <row r="34" spans="1:55" s="111" customFormat="1" ht="28.5" customHeight="1" thickBot="1">
      <c r="A34" s="312"/>
      <c r="B34" s="313" t="s">
        <v>251</v>
      </c>
      <c r="C34" s="314" t="s">
        <v>156</v>
      </c>
      <c r="D34" s="353" t="s">
        <v>238</v>
      </c>
      <c r="E34" s="404">
        <v>16</v>
      </c>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15">
        <v>30</v>
      </c>
      <c r="AD34" s="315">
        <v>30</v>
      </c>
      <c r="AE34" s="585">
        <f t="shared" si="2"/>
        <v>60</v>
      </c>
      <c r="AF34" s="316">
        <f t="shared" si="5"/>
        <v>0.8</v>
      </c>
      <c r="AG34" s="316">
        <f t="shared" si="6"/>
        <v>1</v>
      </c>
      <c r="AH34" s="317">
        <f t="shared" si="7"/>
        <v>54</v>
      </c>
      <c r="AI34" s="322"/>
      <c r="AJ34" s="319"/>
      <c r="AK34" s="319"/>
      <c r="AL34" s="319">
        <v>0.5</v>
      </c>
      <c r="AM34" s="319">
        <v>0.3</v>
      </c>
      <c r="AN34" s="319">
        <f t="shared" si="4"/>
        <v>3.2</v>
      </c>
      <c r="AO34" s="319"/>
      <c r="AP34" s="319"/>
      <c r="AQ34" s="319"/>
      <c r="AR34" s="319"/>
      <c r="AS34" s="319"/>
      <c r="AT34" s="320"/>
      <c r="AU34" s="319"/>
      <c r="AV34" s="319"/>
      <c r="AW34" s="319"/>
      <c r="AX34" s="319"/>
      <c r="AY34" s="321"/>
      <c r="AZ34" s="331"/>
      <c r="BA34" s="323"/>
      <c r="BB34" s="324"/>
      <c r="BC34" s="325"/>
    </row>
    <row r="35" spans="1:55" s="111" customFormat="1" ht="28.5" customHeight="1" thickBot="1">
      <c r="A35" s="142"/>
      <c r="B35" s="143" t="s">
        <v>72</v>
      </c>
      <c r="C35" s="144" t="s">
        <v>272</v>
      </c>
      <c r="D35" s="355" t="s">
        <v>242</v>
      </c>
      <c r="E35" s="405">
        <v>20</v>
      </c>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145">
        <v>15</v>
      </c>
      <c r="AD35" s="145"/>
      <c r="AE35" s="585">
        <f t="shared" si="2"/>
        <v>15</v>
      </c>
      <c r="AF35" s="52">
        <f t="shared" si="5"/>
        <v>0.8</v>
      </c>
      <c r="AG35" s="52">
        <f t="shared" si="6"/>
        <v>1.2</v>
      </c>
      <c r="AH35" s="53">
        <f t="shared" si="7"/>
        <v>12</v>
      </c>
      <c r="AI35" s="357"/>
      <c r="AJ35" s="371">
        <f>ROUND(0.3*32*14,0)</f>
        <v>134</v>
      </c>
      <c r="AK35" s="147"/>
      <c r="AL35" s="148">
        <v>0.5</v>
      </c>
      <c r="AM35" s="148">
        <v>0.3</v>
      </c>
      <c r="AN35" s="148">
        <f t="shared" si="4"/>
        <v>4</v>
      </c>
      <c r="AO35" s="148"/>
      <c r="AP35" s="148"/>
      <c r="AQ35" s="148"/>
      <c r="AR35" s="148"/>
      <c r="AS35" s="148">
        <f>12*14</f>
        <v>168</v>
      </c>
      <c r="AT35" s="146">
        <f>SUM(AJ35:AS35)</f>
        <v>306.8</v>
      </c>
      <c r="AU35" s="147"/>
      <c r="AV35" s="148"/>
      <c r="AW35" s="148"/>
      <c r="AX35" s="148"/>
      <c r="AY35" s="149">
        <v>0</v>
      </c>
      <c r="AZ35" s="150">
        <f>AH35+AT35</f>
        <v>318.8</v>
      </c>
      <c r="BA35" s="147">
        <f>BA31</f>
        <v>280</v>
      </c>
      <c r="BB35" s="151">
        <f>AZ35-BA35</f>
        <v>38.80000000000001</v>
      </c>
      <c r="BC35" s="152"/>
    </row>
    <row r="36" spans="1:55" s="111" customFormat="1" ht="28.5" customHeight="1">
      <c r="A36" s="294"/>
      <c r="B36" s="295" t="s">
        <v>422</v>
      </c>
      <c r="C36" s="593" t="s">
        <v>318</v>
      </c>
      <c r="D36" s="594" t="s">
        <v>242</v>
      </c>
      <c r="E36" s="398">
        <v>20</v>
      </c>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297">
        <v>15</v>
      </c>
      <c r="AD36" s="297">
        <v>45</v>
      </c>
      <c r="AE36" s="585">
        <f t="shared" si="2"/>
        <v>60</v>
      </c>
      <c r="AF36" s="298">
        <f t="shared" si="5"/>
        <v>0.8</v>
      </c>
      <c r="AG36" s="298">
        <f t="shared" si="6"/>
        <v>1.2</v>
      </c>
      <c r="AH36" s="299">
        <f t="shared" si="7"/>
        <v>66</v>
      </c>
      <c r="AI36" s="303">
        <f>SUM(AH36:AH41)</f>
        <v>195</v>
      </c>
      <c r="AJ36" s="300"/>
      <c r="AK36" s="300">
        <f>AK31</f>
        <v>37.8</v>
      </c>
      <c r="AL36" s="300">
        <v>0.5</v>
      </c>
      <c r="AM36" s="300">
        <v>0.3</v>
      </c>
      <c r="AN36" s="300">
        <f t="shared" si="4"/>
        <v>4</v>
      </c>
      <c r="AO36" s="300"/>
      <c r="AP36" s="300"/>
      <c r="AQ36" s="300"/>
      <c r="AR36" s="300"/>
      <c r="AS36" s="300"/>
      <c r="AT36" s="301">
        <f>SUM(AK36:AR42)</f>
        <v>132.2</v>
      </c>
      <c r="AU36" s="300"/>
      <c r="AV36" s="300"/>
      <c r="AW36" s="300"/>
      <c r="AX36" s="300"/>
      <c r="AY36" s="326"/>
      <c r="AZ36" s="327">
        <f>AI36+AT36</f>
        <v>327.2</v>
      </c>
      <c r="BA36" s="327">
        <f>BA35</f>
        <v>280</v>
      </c>
      <c r="BB36" s="332">
        <f>AZ36-BA36</f>
        <v>47.19999999999999</v>
      </c>
      <c r="BC36" s="374"/>
    </row>
    <row r="37" spans="1:55" s="111" customFormat="1" ht="24" customHeight="1">
      <c r="A37" s="239"/>
      <c r="B37" s="249" t="s">
        <v>423</v>
      </c>
      <c r="C37" s="351" t="s">
        <v>88</v>
      </c>
      <c r="D37" s="351" t="s">
        <v>317</v>
      </c>
      <c r="E37" s="400">
        <v>16</v>
      </c>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241">
        <v>15</v>
      </c>
      <c r="AD37" s="241">
        <v>15</v>
      </c>
      <c r="AE37" s="585">
        <f t="shared" si="2"/>
        <v>30</v>
      </c>
      <c r="AF37" s="250">
        <f t="shared" si="5"/>
        <v>0.8</v>
      </c>
      <c r="AG37" s="250">
        <f t="shared" si="6"/>
        <v>1</v>
      </c>
      <c r="AH37" s="251">
        <f t="shared" si="7"/>
        <v>27</v>
      </c>
      <c r="AI37" s="307"/>
      <c r="AJ37" s="243"/>
      <c r="AK37" s="243"/>
      <c r="AL37" s="243">
        <v>0.5</v>
      </c>
      <c r="AM37" s="243">
        <v>0.3</v>
      </c>
      <c r="AN37" s="243">
        <f t="shared" si="4"/>
        <v>3.2</v>
      </c>
      <c r="AO37" s="243"/>
      <c r="AP37" s="243"/>
      <c r="AQ37" s="243"/>
      <c r="AR37" s="243"/>
      <c r="AS37" s="243"/>
      <c r="AT37" s="245"/>
      <c r="AU37" s="243"/>
      <c r="AV37" s="243"/>
      <c r="AW37" s="243"/>
      <c r="AX37" s="243"/>
      <c r="AY37" s="246"/>
      <c r="AZ37" s="307"/>
      <c r="BA37" s="244"/>
      <c r="BB37" s="248"/>
      <c r="BC37" s="308"/>
    </row>
    <row r="38" spans="1:55" s="111" customFormat="1" ht="24" customHeight="1">
      <c r="A38" s="239"/>
      <c r="B38" s="249" t="s">
        <v>423</v>
      </c>
      <c r="C38" s="351" t="s">
        <v>88</v>
      </c>
      <c r="D38" s="351" t="s">
        <v>316</v>
      </c>
      <c r="E38" s="400">
        <v>10</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241">
        <v>15</v>
      </c>
      <c r="AD38" s="241">
        <v>15</v>
      </c>
      <c r="AE38" s="585">
        <f t="shared" si="2"/>
        <v>30</v>
      </c>
      <c r="AF38" s="250">
        <f t="shared" si="5"/>
        <v>0.8</v>
      </c>
      <c r="AG38" s="250">
        <f t="shared" si="6"/>
        <v>0.8</v>
      </c>
      <c r="AH38" s="251">
        <f t="shared" si="7"/>
        <v>24</v>
      </c>
      <c r="AI38" s="307"/>
      <c r="AJ38" s="243"/>
      <c r="AK38" s="243"/>
      <c r="AL38" s="243">
        <v>0.5</v>
      </c>
      <c r="AM38" s="243">
        <v>0.3</v>
      </c>
      <c r="AN38" s="243">
        <f t="shared" si="4"/>
        <v>2</v>
      </c>
      <c r="AO38" s="243"/>
      <c r="AP38" s="243"/>
      <c r="AQ38" s="243"/>
      <c r="AR38" s="243"/>
      <c r="AS38" s="243"/>
      <c r="AT38" s="245"/>
      <c r="AU38" s="243"/>
      <c r="AV38" s="243"/>
      <c r="AW38" s="243"/>
      <c r="AX38" s="243"/>
      <c r="AY38" s="246"/>
      <c r="AZ38" s="307"/>
      <c r="BA38" s="244"/>
      <c r="BB38" s="248"/>
      <c r="BC38" s="308"/>
    </row>
    <row r="39" spans="1:55" s="111" customFormat="1" ht="24" customHeight="1">
      <c r="A39" s="239"/>
      <c r="B39" s="249" t="s">
        <v>424</v>
      </c>
      <c r="C39" s="590" t="s">
        <v>253</v>
      </c>
      <c r="D39" s="591" t="s">
        <v>316</v>
      </c>
      <c r="E39" s="400">
        <v>10</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241">
        <v>15</v>
      </c>
      <c r="AD39" s="241">
        <v>30</v>
      </c>
      <c r="AE39" s="585">
        <f t="shared" si="2"/>
        <v>45</v>
      </c>
      <c r="AF39" s="250">
        <f t="shared" si="5"/>
        <v>0.8</v>
      </c>
      <c r="AG39" s="250">
        <f t="shared" si="6"/>
        <v>0.8</v>
      </c>
      <c r="AH39" s="251">
        <f t="shared" si="7"/>
        <v>36</v>
      </c>
      <c r="AI39" s="307"/>
      <c r="AJ39" s="372"/>
      <c r="AK39" s="244"/>
      <c r="AL39" s="243">
        <v>0.5</v>
      </c>
      <c r="AM39" s="243">
        <v>0.3</v>
      </c>
      <c r="AN39" s="243">
        <f t="shared" si="4"/>
        <v>2</v>
      </c>
      <c r="AO39" s="243"/>
      <c r="AP39" s="243"/>
      <c r="AQ39" s="243"/>
      <c r="AR39" s="243"/>
      <c r="AS39" s="243"/>
      <c r="AT39" s="333"/>
      <c r="AU39" s="244"/>
      <c r="AV39" s="243"/>
      <c r="AW39" s="243"/>
      <c r="AX39" s="243"/>
      <c r="AY39" s="246"/>
      <c r="AZ39" s="247"/>
      <c r="BA39" s="244"/>
      <c r="BB39" s="248"/>
      <c r="BC39" s="308"/>
    </row>
    <row r="40" spans="1:55" s="111" customFormat="1" ht="24" customHeight="1">
      <c r="A40" s="239"/>
      <c r="B40" s="249" t="s">
        <v>425</v>
      </c>
      <c r="C40" s="590" t="s">
        <v>253</v>
      </c>
      <c r="D40" s="591" t="s">
        <v>317</v>
      </c>
      <c r="E40" s="400">
        <v>16</v>
      </c>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241">
        <v>15</v>
      </c>
      <c r="AD40" s="241">
        <v>30</v>
      </c>
      <c r="AE40" s="585">
        <f t="shared" si="2"/>
        <v>45</v>
      </c>
      <c r="AF40" s="250">
        <f>IF(E40&lt;25,0.8,IF(AND(E40&gt;=26,E40&lt;=35),1,IF(AND(E40&gt;=36,E40&lt;=50),1.2,IF(AND(E40&lt;60),1.3,))))</f>
        <v>0.8</v>
      </c>
      <c r="AG40" s="250">
        <f>IF(E40&lt;15,0.8,IF(AND(E40&gt;=15,E40&lt;=18),1,IF(AND(E40&gt;=19,E40&lt;=25),1.2,IF(AND(E40&lt;36),1.3,"Tách lớp"))))</f>
        <v>1</v>
      </c>
      <c r="AH40" s="251">
        <f>AC40*AF40+AD40*AG40</f>
        <v>42</v>
      </c>
      <c r="AI40" s="307"/>
      <c r="AJ40" s="372"/>
      <c r="AK40" s="244"/>
      <c r="AL40" s="243">
        <v>0.5</v>
      </c>
      <c r="AM40" s="243">
        <v>0.3</v>
      </c>
      <c r="AN40" s="243">
        <f>0.2*E40</f>
        <v>3.2</v>
      </c>
      <c r="AO40" s="243"/>
      <c r="AP40" s="243"/>
      <c r="AQ40" s="243"/>
      <c r="AR40" s="243"/>
      <c r="AS40" s="243"/>
      <c r="AT40" s="333"/>
      <c r="AU40" s="244"/>
      <c r="AV40" s="243"/>
      <c r="AW40" s="243"/>
      <c r="AX40" s="243"/>
      <c r="AY40" s="246"/>
      <c r="AZ40" s="247"/>
      <c r="BA40" s="244"/>
      <c r="BB40" s="248"/>
      <c r="BC40" s="308"/>
    </row>
    <row r="41" spans="1:55" s="111" customFormat="1" ht="24" customHeight="1">
      <c r="A41" s="375"/>
      <c r="B41" s="249" t="s">
        <v>426</v>
      </c>
      <c r="C41" s="592" t="s">
        <v>254</v>
      </c>
      <c r="D41" s="591" t="s">
        <v>249</v>
      </c>
      <c r="E41" s="399">
        <v>18</v>
      </c>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35">
        <v>0</v>
      </c>
      <c r="AD41" s="335">
        <v>0</v>
      </c>
      <c r="AE41" s="585">
        <v>240</v>
      </c>
      <c r="AF41" s="250">
        <f t="shared" si="5"/>
        <v>0.8</v>
      </c>
      <c r="AG41" s="250">
        <f t="shared" si="6"/>
        <v>1</v>
      </c>
      <c r="AH41" s="336">
        <v>0</v>
      </c>
      <c r="AI41" s="336"/>
      <c r="AJ41" s="335"/>
      <c r="AK41" s="243"/>
      <c r="AL41" s="335">
        <v>0</v>
      </c>
      <c r="AM41" s="335">
        <v>0</v>
      </c>
      <c r="AN41" s="335">
        <v>0</v>
      </c>
      <c r="AO41" s="335"/>
      <c r="AP41" s="335">
        <f>E41*2</f>
        <v>36</v>
      </c>
      <c r="AQ41" s="335"/>
      <c r="AR41" s="335"/>
      <c r="AS41" s="335"/>
      <c r="AT41" s="335"/>
      <c r="AU41" s="335"/>
      <c r="AV41" s="335"/>
      <c r="AW41" s="335"/>
      <c r="AX41" s="335"/>
      <c r="AY41" s="335"/>
      <c r="AZ41" s="335"/>
      <c r="BA41" s="335"/>
      <c r="BB41" s="337"/>
      <c r="BC41" s="376"/>
    </row>
    <row r="42" spans="1:55" s="111" customFormat="1" ht="24" customHeight="1" thickBot="1">
      <c r="A42" s="377"/>
      <c r="B42" s="338" t="s">
        <v>425</v>
      </c>
      <c r="C42" s="588" t="s">
        <v>319</v>
      </c>
      <c r="D42" s="589" t="s">
        <v>242</v>
      </c>
      <c r="E42" s="406">
        <v>20</v>
      </c>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39">
        <v>0</v>
      </c>
      <c r="AD42" s="339">
        <v>0</v>
      </c>
      <c r="AE42" s="585">
        <v>160</v>
      </c>
      <c r="AF42" s="341">
        <f t="shared" si="5"/>
        <v>0.8</v>
      </c>
      <c r="AG42" s="341">
        <f t="shared" si="6"/>
        <v>1.2</v>
      </c>
      <c r="AH42" s="342">
        <v>0</v>
      </c>
      <c r="AI42" s="340"/>
      <c r="AJ42" s="340"/>
      <c r="AK42" s="340"/>
      <c r="AL42" s="335">
        <v>0</v>
      </c>
      <c r="AM42" s="335">
        <v>0</v>
      </c>
      <c r="AN42" s="335">
        <v>0</v>
      </c>
      <c r="AO42" s="340"/>
      <c r="AP42" s="343">
        <f>E42*2</f>
        <v>40</v>
      </c>
      <c r="AQ42" s="340"/>
      <c r="AR42" s="340"/>
      <c r="AS42" s="340"/>
      <c r="AT42" s="340"/>
      <c r="AU42" s="340"/>
      <c r="AV42" s="340"/>
      <c r="AW42" s="340"/>
      <c r="AX42" s="340"/>
      <c r="AY42" s="340"/>
      <c r="AZ42" s="340"/>
      <c r="BA42" s="340"/>
      <c r="BB42" s="340"/>
      <c r="BC42" s="378"/>
    </row>
    <row r="43" spans="1:55" s="111" customFormat="1" ht="24" customHeight="1" thickBot="1">
      <c r="A43" s="294"/>
      <c r="B43" s="586" t="s">
        <v>255</v>
      </c>
      <c r="C43" s="296" t="s">
        <v>102</v>
      </c>
      <c r="D43" s="349" t="s">
        <v>321</v>
      </c>
      <c r="E43" s="407">
        <v>23</v>
      </c>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297">
        <v>30</v>
      </c>
      <c r="AD43" s="297">
        <v>15</v>
      </c>
      <c r="AE43" s="585">
        <f t="shared" si="2"/>
        <v>45</v>
      </c>
      <c r="AF43" s="298">
        <f t="shared" si="5"/>
        <v>0.8</v>
      </c>
      <c r="AG43" s="298">
        <f t="shared" si="6"/>
        <v>1.2</v>
      </c>
      <c r="AH43" s="299">
        <f>AC43*AF43+AD43*AG43</f>
        <v>42</v>
      </c>
      <c r="AI43" s="303">
        <f>SUM(AH43:AH48)</f>
        <v>378</v>
      </c>
      <c r="AJ43" s="300"/>
      <c r="AK43" s="300">
        <f>ROUND(0.15*36*14,1)/2</f>
        <v>37.8</v>
      </c>
      <c r="AL43" s="300">
        <v>0.5</v>
      </c>
      <c r="AM43" s="300">
        <v>0.3</v>
      </c>
      <c r="AN43" s="300">
        <f aca="true" t="shared" si="8" ref="AN43:AN48">0.2*E43</f>
        <v>4.6000000000000005</v>
      </c>
      <c r="AO43" s="300"/>
      <c r="AP43" s="300"/>
      <c r="AQ43" s="300"/>
      <c r="AR43" s="300"/>
      <c r="AS43" s="300"/>
      <c r="AT43" s="301">
        <f>SUM(AJ43:AN48)</f>
        <v>66.99999999999999</v>
      </c>
      <c r="AU43" s="300"/>
      <c r="AV43" s="300"/>
      <c r="AW43" s="300"/>
      <c r="AX43" s="300"/>
      <c r="AY43" s="326">
        <v>0</v>
      </c>
      <c r="AZ43" s="327">
        <f>AI43+AT43</f>
        <v>445</v>
      </c>
      <c r="BA43" s="304">
        <f>BA35</f>
        <v>280</v>
      </c>
      <c r="BB43" s="305">
        <f>AZ43-BA43</f>
        <v>165</v>
      </c>
      <c r="BC43" s="238"/>
    </row>
    <row r="44" spans="1:55" s="111" customFormat="1" ht="24" customHeight="1" thickBot="1">
      <c r="A44" s="239"/>
      <c r="B44" s="249" t="s">
        <v>255</v>
      </c>
      <c r="C44" s="240" t="s">
        <v>256</v>
      </c>
      <c r="D44" s="349" t="s">
        <v>321</v>
      </c>
      <c r="E44" s="399">
        <v>23</v>
      </c>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241">
        <v>15</v>
      </c>
      <c r="AD44" s="241">
        <v>30</v>
      </c>
      <c r="AE44" s="585">
        <f t="shared" si="2"/>
        <v>45</v>
      </c>
      <c r="AF44" s="250">
        <f t="shared" si="5"/>
        <v>0.8</v>
      </c>
      <c r="AG44" s="250">
        <f t="shared" si="6"/>
        <v>1.2</v>
      </c>
      <c r="AH44" s="251">
        <f>AC44*AF44+AD44*AG44</f>
        <v>48</v>
      </c>
      <c r="AI44" s="307"/>
      <c r="AJ44" s="243"/>
      <c r="AK44" s="244"/>
      <c r="AL44" s="243">
        <v>0.5</v>
      </c>
      <c r="AM44" s="243">
        <v>0.3</v>
      </c>
      <c r="AN44" s="243">
        <f t="shared" si="8"/>
        <v>4.6000000000000005</v>
      </c>
      <c r="AO44" s="243"/>
      <c r="AP44" s="243"/>
      <c r="AQ44" s="243"/>
      <c r="AR44" s="243"/>
      <c r="AS44" s="243"/>
      <c r="AT44" s="245"/>
      <c r="AU44" s="243"/>
      <c r="AV44" s="243"/>
      <c r="AW44" s="243"/>
      <c r="AX44" s="243"/>
      <c r="AY44" s="246"/>
      <c r="AZ44" s="247"/>
      <c r="BA44" s="244"/>
      <c r="BB44" s="248"/>
      <c r="BC44" s="308"/>
    </row>
    <row r="45" spans="1:55" s="111" customFormat="1" ht="24" customHeight="1" thickBot="1">
      <c r="A45" s="239"/>
      <c r="B45" s="249" t="s">
        <v>255</v>
      </c>
      <c r="C45" s="240" t="s">
        <v>258</v>
      </c>
      <c r="D45" s="349" t="s">
        <v>321</v>
      </c>
      <c r="E45" s="399">
        <v>23</v>
      </c>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241">
        <v>15</v>
      </c>
      <c r="AD45" s="241">
        <v>15</v>
      </c>
      <c r="AE45" s="585">
        <f t="shared" si="2"/>
        <v>30</v>
      </c>
      <c r="AF45" s="250">
        <f t="shared" si="5"/>
        <v>0.8</v>
      </c>
      <c r="AG45" s="250">
        <f t="shared" si="6"/>
        <v>1.2</v>
      </c>
      <c r="AH45" s="251">
        <f>AC45*AF45+AD45*AG45</f>
        <v>30</v>
      </c>
      <c r="AI45" s="307"/>
      <c r="AJ45" s="243"/>
      <c r="AK45" s="243"/>
      <c r="AL45" s="243">
        <v>0.5</v>
      </c>
      <c r="AM45" s="243">
        <v>0.3</v>
      </c>
      <c r="AN45" s="243">
        <f t="shared" si="8"/>
        <v>4.6000000000000005</v>
      </c>
      <c r="AO45" s="243"/>
      <c r="AP45" s="243"/>
      <c r="AQ45" s="243"/>
      <c r="AR45" s="243"/>
      <c r="AS45" s="243"/>
      <c r="AT45" s="245"/>
      <c r="AU45" s="243"/>
      <c r="AV45" s="243"/>
      <c r="AW45" s="243"/>
      <c r="AX45" s="243"/>
      <c r="AY45" s="246"/>
      <c r="AZ45" s="247"/>
      <c r="BA45" s="244"/>
      <c r="BB45" s="248"/>
      <c r="BC45" s="308"/>
    </row>
    <row r="46" spans="1:55" s="111" customFormat="1" ht="24" customHeight="1">
      <c r="A46" s="239"/>
      <c r="B46" s="249" t="s">
        <v>255</v>
      </c>
      <c r="C46" s="240" t="s">
        <v>99</v>
      </c>
      <c r="D46" s="349" t="s">
        <v>321</v>
      </c>
      <c r="E46" s="399">
        <v>23</v>
      </c>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241">
        <v>15</v>
      </c>
      <c r="AD46" s="241">
        <v>45</v>
      </c>
      <c r="AE46" s="585">
        <f t="shared" si="2"/>
        <v>60</v>
      </c>
      <c r="AF46" s="250">
        <f t="shared" si="5"/>
        <v>0.8</v>
      </c>
      <c r="AG46" s="250">
        <f t="shared" si="6"/>
        <v>1.2</v>
      </c>
      <c r="AH46" s="251">
        <f>AC46*AF46+AD46*AG46</f>
        <v>66</v>
      </c>
      <c r="AI46" s="307"/>
      <c r="AJ46" s="243"/>
      <c r="AK46" s="244"/>
      <c r="AL46" s="243">
        <v>0.5</v>
      </c>
      <c r="AM46" s="243">
        <v>0.3</v>
      </c>
      <c r="AN46" s="243">
        <f t="shared" si="8"/>
        <v>4.6000000000000005</v>
      </c>
      <c r="AO46" s="243"/>
      <c r="AP46" s="243"/>
      <c r="AQ46" s="243"/>
      <c r="AR46" s="243"/>
      <c r="AS46" s="243"/>
      <c r="AT46" s="245"/>
      <c r="AU46" s="243"/>
      <c r="AV46" s="243"/>
      <c r="AW46" s="243"/>
      <c r="AX46" s="243"/>
      <c r="AY46" s="246"/>
      <c r="AZ46" s="247"/>
      <c r="BA46" s="244"/>
      <c r="BB46" s="248"/>
      <c r="BC46" s="308"/>
    </row>
    <row r="47" spans="1:55" s="111" customFormat="1" ht="24" customHeight="1">
      <c r="A47" s="239"/>
      <c r="B47" s="249" t="s">
        <v>255</v>
      </c>
      <c r="C47" s="240" t="s">
        <v>257</v>
      </c>
      <c r="D47" s="351" t="s">
        <v>239</v>
      </c>
      <c r="E47" s="400">
        <v>18</v>
      </c>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241">
        <v>60</v>
      </c>
      <c r="AD47" s="241">
        <v>60</v>
      </c>
      <c r="AE47" s="585">
        <f t="shared" si="2"/>
        <v>120</v>
      </c>
      <c r="AF47" s="250">
        <f t="shared" si="5"/>
        <v>0.8</v>
      </c>
      <c r="AG47" s="250">
        <f t="shared" si="6"/>
        <v>1</v>
      </c>
      <c r="AH47" s="251">
        <f>AC47*AF47+AD47*AG47*1.2</f>
        <v>120</v>
      </c>
      <c r="AI47" s="307"/>
      <c r="AJ47" s="243"/>
      <c r="AK47" s="244"/>
      <c r="AL47" s="243">
        <v>0.5</v>
      </c>
      <c r="AM47" s="243">
        <v>0.3</v>
      </c>
      <c r="AN47" s="243">
        <f t="shared" si="8"/>
        <v>3.6</v>
      </c>
      <c r="AO47" s="243"/>
      <c r="AP47" s="243"/>
      <c r="AQ47" s="243"/>
      <c r="AR47" s="243"/>
      <c r="AS47" s="243"/>
      <c r="AT47" s="245"/>
      <c r="AU47" s="243"/>
      <c r="AV47" s="243"/>
      <c r="AW47" s="243"/>
      <c r="AX47" s="243"/>
      <c r="AY47" s="246"/>
      <c r="AZ47" s="247"/>
      <c r="BA47" s="244"/>
      <c r="BB47" s="248"/>
      <c r="BC47" s="308"/>
    </row>
    <row r="48" spans="1:55" s="111" customFormat="1" ht="24" customHeight="1" thickBot="1">
      <c r="A48" s="312"/>
      <c r="B48" s="313" t="s">
        <v>255</v>
      </c>
      <c r="C48" s="314" t="s">
        <v>146</v>
      </c>
      <c r="D48" s="353" t="s">
        <v>320</v>
      </c>
      <c r="E48" s="401">
        <v>12</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15">
        <v>15</v>
      </c>
      <c r="AD48" s="315">
        <v>75</v>
      </c>
      <c r="AE48" s="585">
        <f t="shared" si="2"/>
        <v>90</v>
      </c>
      <c r="AF48" s="316">
        <f t="shared" si="5"/>
        <v>0.8</v>
      </c>
      <c r="AG48" s="316">
        <f t="shared" si="6"/>
        <v>0.8</v>
      </c>
      <c r="AH48" s="317">
        <f>AC48*AF48+AD48*AG48</f>
        <v>72</v>
      </c>
      <c r="AI48" s="322"/>
      <c r="AJ48" s="319"/>
      <c r="AK48" s="323"/>
      <c r="AL48" s="319">
        <v>0.5</v>
      </c>
      <c r="AM48" s="319">
        <v>0.3</v>
      </c>
      <c r="AN48" s="319">
        <f t="shared" si="8"/>
        <v>2.4000000000000004</v>
      </c>
      <c r="AO48" s="319"/>
      <c r="AP48" s="319"/>
      <c r="AQ48" s="319"/>
      <c r="AR48" s="319"/>
      <c r="AS48" s="319"/>
      <c r="AT48" s="320"/>
      <c r="AU48" s="319"/>
      <c r="AV48" s="319"/>
      <c r="AW48" s="319"/>
      <c r="AX48" s="319"/>
      <c r="AY48" s="321"/>
      <c r="AZ48" s="331"/>
      <c r="BA48" s="323"/>
      <c r="BB48" s="324"/>
      <c r="BC48" s="325"/>
    </row>
    <row r="49" spans="1:55" s="134" customFormat="1" ht="24" customHeight="1">
      <c r="A49" s="112"/>
      <c r="B49" s="595" t="s">
        <v>273</v>
      </c>
      <c r="C49" s="114" t="s">
        <v>274</v>
      </c>
      <c r="D49" s="113" t="s">
        <v>275</v>
      </c>
      <c r="E49" s="408">
        <v>9</v>
      </c>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55">
        <v>41</v>
      </c>
      <c r="AD49" s="155">
        <v>69</v>
      </c>
      <c r="AE49" s="585">
        <f t="shared" si="2"/>
        <v>110</v>
      </c>
      <c r="AF49" s="49">
        <f aca="true" t="shared" si="9" ref="AF49:AF73">IF(E49&lt;25,0.8,IF(AND(E49&gt;=26,E49&lt;=35),1,IF(AND(E49&gt;=36,E49&lt;=50),1.2,IF(AND(E49&lt;60),1.3,))))</f>
        <v>0.8</v>
      </c>
      <c r="AG49" s="49">
        <f aca="true" t="shared" si="10" ref="AG49:AG73">IF(E49&lt;15,0.8,IF(AND(E49&gt;=15,E49&lt;=18),1,IF(AND(E49&gt;=19,E49&lt;=25),1.2,IF(AND(E49&lt;36),1.3,"Tách lớp"))))</f>
        <v>0.8</v>
      </c>
      <c r="AH49" s="157">
        <f aca="true" t="shared" si="11" ref="AH49:AH56">AF49*AC49+AG49*AD49</f>
        <v>88</v>
      </c>
      <c r="AI49" s="117">
        <f>SUM(AH49:AH56)</f>
        <v>484.6</v>
      </c>
      <c r="AJ49" s="115"/>
      <c r="AK49" s="115">
        <f>ROUND(0.15*36*14,1)/2</f>
        <v>37.8</v>
      </c>
      <c r="AL49" s="115">
        <v>0.5</v>
      </c>
      <c r="AM49" s="115">
        <v>0.3</v>
      </c>
      <c r="AN49" s="115">
        <f aca="true" t="shared" si="12" ref="AN49:AN66">0.2*E49</f>
        <v>1.8</v>
      </c>
      <c r="AO49" s="115"/>
      <c r="AP49" s="115"/>
      <c r="AQ49" s="115"/>
      <c r="AR49" s="115"/>
      <c r="AS49" s="115"/>
      <c r="AT49" s="116">
        <f>SUM(AJ49:AS56)</f>
        <v>74.39999999999996</v>
      </c>
      <c r="AU49" s="115"/>
      <c r="AV49" s="115"/>
      <c r="AW49" s="115"/>
      <c r="AX49" s="115"/>
      <c r="AY49" s="130">
        <v>0</v>
      </c>
      <c r="AZ49" s="131">
        <f>AI49+AT49</f>
        <v>559</v>
      </c>
      <c r="BA49" s="118">
        <f>BA43</f>
        <v>280</v>
      </c>
      <c r="BB49" s="119">
        <f>AZ49-BA49</f>
        <v>279</v>
      </c>
      <c r="BC49" s="120"/>
    </row>
    <row r="50" spans="1:55" s="111" customFormat="1" ht="24" customHeight="1" thickBot="1">
      <c r="A50" s="54"/>
      <c r="B50" s="158" t="s">
        <v>273</v>
      </c>
      <c r="C50" s="159" t="s">
        <v>276</v>
      </c>
      <c r="D50" s="55" t="s">
        <v>275</v>
      </c>
      <c r="E50" s="409">
        <v>9</v>
      </c>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60">
        <v>30</v>
      </c>
      <c r="AD50" s="160">
        <v>45</v>
      </c>
      <c r="AE50" s="585">
        <f t="shared" si="2"/>
        <v>75</v>
      </c>
      <c r="AF50" s="50">
        <f t="shared" si="9"/>
        <v>0.8</v>
      </c>
      <c r="AG50" s="50">
        <f t="shared" si="10"/>
        <v>0.8</v>
      </c>
      <c r="AH50" s="162">
        <f t="shared" si="11"/>
        <v>60</v>
      </c>
      <c r="AI50" s="59"/>
      <c r="AJ50" s="56"/>
      <c r="AK50" s="60"/>
      <c r="AL50" s="56">
        <v>0.5</v>
      </c>
      <c r="AM50" s="56">
        <v>0.3</v>
      </c>
      <c r="AN50" s="56">
        <f t="shared" si="12"/>
        <v>1.8</v>
      </c>
      <c r="AO50" s="56"/>
      <c r="AP50" s="56"/>
      <c r="AQ50" s="56"/>
      <c r="AR50" s="56"/>
      <c r="AS50" s="56"/>
      <c r="AT50" s="57"/>
      <c r="AU50" s="56"/>
      <c r="AV50" s="56"/>
      <c r="AW50" s="56"/>
      <c r="AX50" s="56"/>
      <c r="AY50" s="58"/>
      <c r="AZ50" s="132"/>
      <c r="BA50" s="60"/>
      <c r="BB50" s="61"/>
      <c r="BC50" s="62"/>
    </row>
    <row r="51" spans="1:55" s="111" customFormat="1" ht="24" customHeight="1">
      <c r="A51" s="112"/>
      <c r="B51" s="158" t="s">
        <v>273</v>
      </c>
      <c r="C51" s="159" t="s">
        <v>277</v>
      </c>
      <c r="D51" s="55" t="s">
        <v>278</v>
      </c>
      <c r="E51" s="409">
        <v>18</v>
      </c>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60">
        <v>13</v>
      </c>
      <c r="AD51" s="160">
        <v>17</v>
      </c>
      <c r="AE51" s="585">
        <f t="shared" si="2"/>
        <v>30</v>
      </c>
      <c r="AF51" s="50">
        <f t="shared" si="9"/>
        <v>0.8</v>
      </c>
      <c r="AG51" s="50">
        <f t="shared" si="10"/>
        <v>1</v>
      </c>
      <c r="AH51" s="162">
        <f t="shared" si="11"/>
        <v>27.4</v>
      </c>
      <c r="AI51" s="59"/>
      <c r="AJ51" s="56"/>
      <c r="AK51" s="60"/>
      <c r="AL51" s="56">
        <v>0.5</v>
      </c>
      <c r="AM51" s="56">
        <v>0.3</v>
      </c>
      <c r="AN51" s="56">
        <f t="shared" si="12"/>
        <v>3.6</v>
      </c>
      <c r="AO51" s="56"/>
      <c r="AP51" s="56"/>
      <c r="AQ51" s="56"/>
      <c r="AR51" s="56"/>
      <c r="AS51" s="56"/>
      <c r="AT51" s="57"/>
      <c r="AU51" s="56"/>
      <c r="AV51" s="56"/>
      <c r="AW51" s="56"/>
      <c r="AX51" s="56"/>
      <c r="AY51" s="58"/>
      <c r="AZ51" s="132"/>
      <c r="BA51" s="60"/>
      <c r="BB51" s="61"/>
      <c r="BC51" s="62"/>
    </row>
    <row r="52" spans="1:55" s="111" customFormat="1" ht="24" customHeight="1" thickBot="1">
      <c r="A52" s="54"/>
      <c r="B52" s="158" t="s">
        <v>273</v>
      </c>
      <c r="C52" s="121" t="s">
        <v>279</v>
      </c>
      <c r="D52" s="55" t="s">
        <v>280</v>
      </c>
      <c r="E52" s="409">
        <v>22</v>
      </c>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60">
        <v>23</v>
      </c>
      <c r="AD52" s="160">
        <v>52</v>
      </c>
      <c r="AE52" s="585">
        <f t="shared" si="2"/>
        <v>75</v>
      </c>
      <c r="AF52" s="50">
        <f t="shared" si="9"/>
        <v>0.8</v>
      </c>
      <c r="AG52" s="50">
        <f t="shared" si="10"/>
        <v>1.2</v>
      </c>
      <c r="AH52" s="162">
        <f t="shared" si="11"/>
        <v>80.8</v>
      </c>
      <c r="AI52" s="59"/>
      <c r="AJ52" s="56"/>
      <c r="AK52" s="56"/>
      <c r="AL52" s="56">
        <v>0.5</v>
      </c>
      <c r="AM52" s="56">
        <v>0.3</v>
      </c>
      <c r="AN52" s="56">
        <f t="shared" si="12"/>
        <v>4.4</v>
      </c>
      <c r="AO52" s="56"/>
      <c r="AP52" s="56"/>
      <c r="AQ52" s="56"/>
      <c r="AR52" s="56"/>
      <c r="AS52" s="56"/>
      <c r="AT52" s="57"/>
      <c r="AU52" s="56"/>
      <c r="AV52" s="56"/>
      <c r="AW52" s="56"/>
      <c r="AX52" s="56"/>
      <c r="AY52" s="58"/>
      <c r="AZ52" s="132"/>
      <c r="BA52" s="60"/>
      <c r="BB52" s="61"/>
      <c r="BC52" s="62"/>
    </row>
    <row r="53" spans="1:55" s="111" customFormat="1" ht="24" customHeight="1">
      <c r="A53" s="112"/>
      <c r="B53" s="158" t="s">
        <v>273</v>
      </c>
      <c r="C53" s="121" t="s">
        <v>281</v>
      </c>
      <c r="D53" s="55" t="s">
        <v>280</v>
      </c>
      <c r="E53" s="409">
        <v>22</v>
      </c>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60">
        <v>30</v>
      </c>
      <c r="AD53" s="160">
        <v>90</v>
      </c>
      <c r="AE53" s="585">
        <f t="shared" si="2"/>
        <v>120</v>
      </c>
      <c r="AF53" s="50">
        <f t="shared" si="9"/>
        <v>0.8</v>
      </c>
      <c r="AG53" s="50">
        <f t="shared" si="10"/>
        <v>1.2</v>
      </c>
      <c r="AH53" s="162">
        <f t="shared" si="11"/>
        <v>132</v>
      </c>
      <c r="AI53" s="59"/>
      <c r="AJ53" s="56"/>
      <c r="AK53" s="56"/>
      <c r="AL53" s="56">
        <v>0.5</v>
      </c>
      <c r="AM53" s="56">
        <v>0.3</v>
      </c>
      <c r="AN53" s="56">
        <f t="shared" si="12"/>
        <v>4.4</v>
      </c>
      <c r="AO53" s="56"/>
      <c r="AP53" s="56"/>
      <c r="AQ53" s="56"/>
      <c r="AR53" s="56"/>
      <c r="AS53" s="56"/>
      <c r="AT53" s="57"/>
      <c r="AU53" s="56"/>
      <c r="AV53" s="56"/>
      <c r="AW53" s="56"/>
      <c r="AX53" s="56"/>
      <c r="AY53" s="58"/>
      <c r="AZ53" s="132"/>
      <c r="BA53" s="60"/>
      <c r="BB53" s="61"/>
      <c r="BC53" s="62"/>
    </row>
    <row r="54" spans="1:55" ht="15.75" thickBot="1">
      <c r="A54" s="54"/>
      <c r="B54" s="158" t="s">
        <v>273</v>
      </c>
      <c r="C54" s="159" t="s">
        <v>277</v>
      </c>
      <c r="D54" s="158" t="s">
        <v>282</v>
      </c>
      <c r="E54" s="410">
        <v>25</v>
      </c>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v>13</v>
      </c>
      <c r="AD54" s="160">
        <v>17</v>
      </c>
      <c r="AE54" s="585">
        <f t="shared" si="2"/>
        <v>30</v>
      </c>
      <c r="AF54" s="50">
        <f t="shared" si="9"/>
        <v>1.3</v>
      </c>
      <c r="AG54" s="50">
        <f t="shared" si="10"/>
        <v>1.2</v>
      </c>
      <c r="AH54" s="162">
        <f t="shared" si="11"/>
        <v>37.3</v>
      </c>
      <c r="AI54" s="59"/>
      <c r="AJ54" s="56"/>
      <c r="AK54" s="60"/>
      <c r="AL54" s="56">
        <v>0.5</v>
      </c>
      <c r="AM54" s="56">
        <v>0.3</v>
      </c>
      <c r="AN54" s="56">
        <f t="shared" si="12"/>
        <v>5</v>
      </c>
      <c r="AO54" s="56"/>
      <c r="AP54" s="56"/>
      <c r="AQ54" s="56"/>
      <c r="AR54" s="56"/>
      <c r="AS54" s="56"/>
      <c r="AT54" s="57"/>
      <c r="AU54" s="56"/>
      <c r="AV54" s="56"/>
      <c r="AW54" s="56"/>
      <c r="AX54" s="56"/>
      <c r="AY54" s="58"/>
      <c r="AZ54" s="132"/>
      <c r="BA54" s="60"/>
      <c r="BB54" s="61"/>
      <c r="BC54" s="62"/>
    </row>
    <row r="55" spans="1:55" s="111" customFormat="1" ht="28.5" customHeight="1">
      <c r="A55" s="112"/>
      <c r="B55" s="158" t="s">
        <v>273</v>
      </c>
      <c r="C55" s="159" t="s">
        <v>277</v>
      </c>
      <c r="D55" s="163" t="s">
        <v>283</v>
      </c>
      <c r="E55" s="411">
        <f>VLOOKUP(D55,'[1]DANH SACH H'!$A$2:$B$7,2,0)</f>
        <v>35</v>
      </c>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0">
        <v>13</v>
      </c>
      <c r="AD55" s="160">
        <v>17</v>
      </c>
      <c r="AE55" s="585">
        <f t="shared" si="2"/>
        <v>30</v>
      </c>
      <c r="AF55" s="50">
        <f t="shared" si="9"/>
        <v>1</v>
      </c>
      <c r="AG55" s="50">
        <f t="shared" si="10"/>
        <v>1.3</v>
      </c>
      <c r="AH55" s="162">
        <f t="shared" si="11"/>
        <v>35.1</v>
      </c>
      <c r="AI55" s="59"/>
      <c r="AJ55" s="56"/>
      <c r="AK55" s="60"/>
      <c r="AL55" s="56">
        <v>0.5</v>
      </c>
      <c r="AM55" s="56">
        <v>0.3</v>
      </c>
      <c r="AN55" s="56">
        <f t="shared" si="12"/>
        <v>7</v>
      </c>
      <c r="AO55" s="56"/>
      <c r="AP55" s="56"/>
      <c r="AQ55" s="56"/>
      <c r="AR55" s="56"/>
      <c r="AS55" s="56"/>
      <c r="AT55" s="57"/>
      <c r="AU55" s="56"/>
      <c r="AV55" s="56"/>
      <c r="AW55" s="56"/>
      <c r="AX55" s="56"/>
      <c r="AY55" s="58"/>
      <c r="AZ55" s="132"/>
      <c r="BA55" s="60"/>
      <c r="BB55" s="61"/>
      <c r="BC55" s="62"/>
    </row>
    <row r="56" spans="1:55" s="63" customFormat="1" ht="28.5" customHeight="1" thickBot="1">
      <c r="A56" s="165"/>
      <c r="B56" s="166" t="s">
        <v>273</v>
      </c>
      <c r="C56" s="167" t="s">
        <v>277</v>
      </c>
      <c r="D56" s="168" t="s">
        <v>284</v>
      </c>
      <c r="E56" s="412">
        <f>VLOOKUP(D56,'[1]DANH SACH H'!$A$2:$B$7,2,0)</f>
        <v>11</v>
      </c>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70">
        <v>13</v>
      </c>
      <c r="AD56" s="170">
        <v>17</v>
      </c>
      <c r="AE56" s="585">
        <f t="shared" si="2"/>
        <v>30</v>
      </c>
      <c r="AF56" s="171">
        <f t="shared" si="9"/>
        <v>0.8</v>
      </c>
      <c r="AG56" s="171">
        <f t="shared" si="10"/>
        <v>0.8</v>
      </c>
      <c r="AH56" s="172">
        <f t="shared" si="11"/>
        <v>24</v>
      </c>
      <c r="AI56" s="360"/>
      <c r="AJ56" s="173"/>
      <c r="AK56" s="173"/>
      <c r="AL56" s="173">
        <v>0.5</v>
      </c>
      <c r="AM56" s="173">
        <v>0.3</v>
      </c>
      <c r="AN56" s="173">
        <f t="shared" si="12"/>
        <v>2.2</v>
      </c>
      <c r="AO56" s="173"/>
      <c r="AP56" s="173"/>
      <c r="AQ56" s="173"/>
      <c r="AR56" s="173"/>
      <c r="AS56" s="173"/>
      <c r="AT56" s="174"/>
      <c r="AU56" s="173"/>
      <c r="AV56" s="173"/>
      <c r="AW56" s="173"/>
      <c r="AX56" s="173"/>
      <c r="AY56" s="175"/>
      <c r="AZ56" s="176"/>
      <c r="BA56" s="177"/>
      <c r="BB56" s="178"/>
      <c r="BC56" s="179"/>
    </row>
    <row r="57" spans="1:55" s="63" customFormat="1" ht="28.5" customHeight="1">
      <c r="A57" s="379"/>
      <c r="B57" s="595" t="s">
        <v>285</v>
      </c>
      <c r="C57" s="114" t="s">
        <v>286</v>
      </c>
      <c r="D57" s="113" t="s">
        <v>287</v>
      </c>
      <c r="E57" s="408">
        <v>23</v>
      </c>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55">
        <v>42</v>
      </c>
      <c r="AD57" s="155">
        <v>93</v>
      </c>
      <c r="AE57" s="585">
        <f t="shared" si="2"/>
        <v>135</v>
      </c>
      <c r="AF57" s="49">
        <f t="shared" si="9"/>
        <v>0.8</v>
      </c>
      <c r="AG57" s="49">
        <f t="shared" si="10"/>
        <v>1.2</v>
      </c>
      <c r="AH57" s="157">
        <f>AF57*AC57+AG57*AD57</f>
        <v>145.2</v>
      </c>
      <c r="AI57" s="117">
        <f>SUM(AH57:AH66)</f>
        <v>516.1</v>
      </c>
      <c r="AJ57" s="115"/>
      <c r="AK57" s="115">
        <f>ROUND(0.15*36*14,1)/2</f>
        <v>37.8</v>
      </c>
      <c r="AL57" s="115">
        <v>0.5</v>
      </c>
      <c r="AM57" s="115">
        <v>0.3</v>
      </c>
      <c r="AN57" s="115">
        <f t="shared" si="12"/>
        <v>4.6000000000000005</v>
      </c>
      <c r="AO57" s="115"/>
      <c r="AP57" s="115"/>
      <c r="AQ57" s="115"/>
      <c r="AR57" s="115"/>
      <c r="AS57" s="115"/>
      <c r="AT57" s="116">
        <f>SUM(AJ57:AO66)</f>
        <v>86.39999999999998</v>
      </c>
      <c r="AU57" s="115"/>
      <c r="AV57" s="115"/>
      <c r="AW57" s="115"/>
      <c r="AX57" s="115"/>
      <c r="AY57" s="130"/>
      <c r="AZ57" s="131">
        <f>AI57+AT57</f>
        <v>602.5</v>
      </c>
      <c r="BA57" s="118">
        <f>BA49</f>
        <v>280</v>
      </c>
      <c r="BB57" s="119">
        <f>AZ57-BA57</f>
        <v>322.5</v>
      </c>
      <c r="BC57" s="120"/>
    </row>
    <row r="58" spans="1:55" ht="22.5">
      <c r="A58" s="380"/>
      <c r="B58" s="158" t="s">
        <v>285</v>
      </c>
      <c r="C58" s="159" t="s">
        <v>288</v>
      </c>
      <c r="D58" s="55" t="s">
        <v>275</v>
      </c>
      <c r="E58" s="409">
        <v>9</v>
      </c>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60">
        <v>30</v>
      </c>
      <c r="AD58" s="160">
        <v>45</v>
      </c>
      <c r="AE58" s="585">
        <f t="shared" si="2"/>
        <v>75</v>
      </c>
      <c r="AF58" s="50">
        <f t="shared" si="9"/>
        <v>0.8</v>
      </c>
      <c r="AG58" s="50">
        <f t="shared" si="10"/>
        <v>0.8</v>
      </c>
      <c r="AH58" s="162">
        <f>AF58*AC58+AG58*AD58</f>
        <v>60</v>
      </c>
      <c r="AI58" s="59"/>
      <c r="AJ58" s="56"/>
      <c r="AK58" s="60"/>
      <c r="AL58" s="56">
        <v>0.5</v>
      </c>
      <c r="AM58" s="56">
        <v>0.3</v>
      </c>
      <c r="AN58" s="56">
        <f t="shared" si="12"/>
        <v>1.8</v>
      </c>
      <c r="AO58" s="56"/>
      <c r="AP58" s="56"/>
      <c r="AQ58" s="56"/>
      <c r="AR58" s="56"/>
      <c r="AS58" s="56"/>
      <c r="AT58" s="57"/>
      <c r="AU58" s="56"/>
      <c r="AV58" s="56"/>
      <c r="AW58" s="56"/>
      <c r="AX58" s="56"/>
      <c r="AY58" s="58"/>
      <c r="AZ58" s="132"/>
      <c r="BA58" s="60"/>
      <c r="BB58" s="61"/>
      <c r="BC58" s="62"/>
    </row>
    <row r="59" spans="1:55" s="63" customFormat="1" ht="28.5" customHeight="1">
      <c r="A59" s="380"/>
      <c r="B59" s="158" t="s">
        <v>285</v>
      </c>
      <c r="C59" s="121" t="s">
        <v>289</v>
      </c>
      <c r="D59" s="55" t="s">
        <v>278</v>
      </c>
      <c r="E59" s="409">
        <v>18</v>
      </c>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60">
        <v>30</v>
      </c>
      <c r="AD59" s="160">
        <v>30</v>
      </c>
      <c r="AE59" s="585">
        <f t="shared" si="2"/>
        <v>60</v>
      </c>
      <c r="AF59" s="50">
        <f t="shared" si="9"/>
        <v>0.8</v>
      </c>
      <c r="AG59" s="50">
        <f t="shared" si="10"/>
        <v>1</v>
      </c>
      <c r="AH59" s="162">
        <f>AF59*AC59+AG59*AD59</f>
        <v>54</v>
      </c>
      <c r="AI59" s="59"/>
      <c r="AJ59" s="56"/>
      <c r="AK59" s="60"/>
      <c r="AL59" s="56">
        <v>0.5</v>
      </c>
      <c r="AM59" s="56">
        <v>0.3</v>
      </c>
      <c r="AN59" s="56">
        <f t="shared" si="12"/>
        <v>3.6</v>
      </c>
      <c r="AO59" s="56"/>
      <c r="AP59" s="56"/>
      <c r="AQ59" s="56"/>
      <c r="AR59" s="56"/>
      <c r="AS59" s="56"/>
      <c r="AT59" s="57"/>
      <c r="AU59" s="56"/>
      <c r="AV59" s="56"/>
      <c r="AW59" s="56"/>
      <c r="AX59" s="56"/>
      <c r="AY59" s="58"/>
      <c r="AZ59" s="132"/>
      <c r="BA59" s="60"/>
      <c r="BB59" s="61"/>
      <c r="BC59" s="62"/>
    </row>
    <row r="60" spans="1:55" s="111" customFormat="1" ht="24" customHeight="1">
      <c r="A60" s="380"/>
      <c r="B60" s="158" t="s">
        <v>285</v>
      </c>
      <c r="C60" s="121" t="s">
        <v>290</v>
      </c>
      <c r="D60" s="55" t="s">
        <v>278</v>
      </c>
      <c r="E60" s="409">
        <v>18</v>
      </c>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60">
        <v>23</v>
      </c>
      <c r="AD60" s="160">
        <v>7</v>
      </c>
      <c r="AE60" s="585">
        <f t="shared" si="2"/>
        <v>30</v>
      </c>
      <c r="AF60" s="50">
        <f t="shared" si="9"/>
        <v>0.8</v>
      </c>
      <c r="AG60" s="50">
        <f t="shared" si="10"/>
        <v>1</v>
      </c>
      <c r="AH60" s="162">
        <f>AF60*AC60*0.75+AG60*AD60</f>
        <v>20.8</v>
      </c>
      <c r="AI60" s="59"/>
      <c r="AJ60" s="56"/>
      <c r="AK60" s="56"/>
      <c r="AL60" s="56">
        <v>0.5</v>
      </c>
      <c r="AM60" s="56">
        <v>0.3</v>
      </c>
      <c r="AN60" s="56">
        <f t="shared" si="12"/>
        <v>3.6</v>
      </c>
      <c r="AO60" s="56"/>
      <c r="AP60" s="56"/>
      <c r="AQ60" s="56"/>
      <c r="AR60" s="56"/>
      <c r="AS60" s="56"/>
      <c r="AT60" s="57"/>
      <c r="AU60" s="56"/>
      <c r="AV60" s="56"/>
      <c r="AW60" s="56"/>
      <c r="AX60" s="56"/>
      <c r="AY60" s="58"/>
      <c r="AZ60" s="132"/>
      <c r="BA60" s="60"/>
      <c r="BB60" s="61"/>
      <c r="BC60" s="62"/>
    </row>
    <row r="61" spans="1:55" s="111" customFormat="1" ht="24" customHeight="1">
      <c r="A61" s="381"/>
      <c r="B61" s="158" t="s">
        <v>285</v>
      </c>
      <c r="C61" s="190" t="s">
        <v>291</v>
      </c>
      <c r="D61" s="158" t="s">
        <v>292</v>
      </c>
      <c r="E61" s="410">
        <v>20</v>
      </c>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v>10</v>
      </c>
      <c r="AD61" s="160">
        <v>35</v>
      </c>
      <c r="AE61" s="585">
        <f t="shared" si="2"/>
        <v>45</v>
      </c>
      <c r="AF61" s="50">
        <f t="shared" si="9"/>
        <v>0.8</v>
      </c>
      <c r="AG61" s="50">
        <f t="shared" si="10"/>
        <v>1.2</v>
      </c>
      <c r="AH61" s="162">
        <f>AF61*AC61*0.75+AG61*AD61</f>
        <v>48</v>
      </c>
      <c r="AI61" s="59"/>
      <c r="AJ61" s="56"/>
      <c r="AK61" s="56"/>
      <c r="AL61" s="56">
        <v>0.5</v>
      </c>
      <c r="AM61" s="56">
        <v>0.3</v>
      </c>
      <c r="AN61" s="56">
        <f t="shared" si="12"/>
        <v>4</v>
      </c>
      <c r="AO61" s="56"/>
      <c r="AP61" s="56"/>
      <c r="AQ61" s="56"/>
      <c r="AR61" s="56"/>
      <c r="AS61" s="56"/>
      <c r="AT61" s="57"/>
      <c r="AU61" s="56"/>
      <c r="AV61" s="56"/>
      <c r="AW61" s="56"/>
      <c r="AX61" s="56"/>
      <c r="AY61" s="58"/>
      <c r="AZ61" s="132"/>
      <c r="BA61" s="60"/>
      <c r="BB61" s="61"/>
      <c r="BC61" s="62"/>
    </row>
    <row r="62" spans="1:55" s="111" customFormat="1" ht="24" customHeight="1">
      <c r="A62" s="381"/>
      <c r="B62" s="158" t="s">
        <v>285</v>
      </c>
      <c r="C62" s="190" t="s">
        <v>293</v>
      </c>
      <c r="D62" s="158" t="s">
        <v>294</v>
      </c>
      <c r="E62" s="410">
        <v>20</v>
      </c>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v>10</v>
      </c>
      <c r="AD62" s="160">
        <v>35</v>
      </c>
      <c r="AE62" s="585">
        <f t="shared" si="2"/>
        <v>45</v>
      </c>
      <c r="AF62" s="50">
        <f t="shared" si="9"/>
        <v>0.8</v>
      </c>
      <c r="AG62" s="50">
        <f t="shared" si="10"/>
        <v>1.2</v>
      </c>
      <c r="AH62" s="162">
        <f>AF62*AC62*0.75+AG62*AD62</f>
        <v>48</v>
      </c>
      <c r="AI62" s="59"/>
      <c r="AJ62" s="56"/>
      <c r="AK62" s="60"/>
      <c r="AL62" s="56">
        <v>0.5</v>
      </c>
      <c r="AM62" s="56">
        <v>0.3</v>
      </c>
      <c r="AN62" s="56">
        <f t="shared" si="12"/>
        <v>4</v>
      </c>
      <c r="AO62" s="56"/>
      <c r="AP62" s="56"/>
      <c r="AQ62" s="56"/>
      <c r="AR62" s="56"/>
      <c r="AS62" s="56"/>
      <c r="AT62" s="57"/>
      <c r="AU62" s="56"/>
      <c r="AV62" s="56"/>
      <c r="AW62" s="56"/>
      <c r="AX62" s="56"/>
      <c r="AY62" s="58"/>
      <c r="AZ62" s="132"/>
      <c r="BA62" s="60"/>
      <c r="BB62" s="61"/>
      <c r="BC62" s="62"/>
    </row>
    <row r="63" spans="1:55" s="111" customFormat="1" ht="24" customHeight="1">
      <c r="A63" s="381"/>
      <c r="B63" s="158" t="s">
        <v>285</v>
      </c>
      <c r="C63" s="190" t="s">
        <v>295</v>
      </c>
      <c r="D63" s="158" t="s">
        <v>296</v>
      </c>
      <c r="E63" s="410">
        <v>20</v>
      </c>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v>13</v>
      </c>
      <c r="AD63" s="160">
        <v>17</v>
      </c>
      <c r="AE63" s="585">
        <f t="shared" si="2"/>
        <v>30</v>
      </c>
      <c r="AF63" s="50">
        <f t="shared" si="9"/>
        <v>0.8</v>
      </c>
      <c r="AG63" s="50">
        <f t="shared" si="10"/>
        <v>1.2</v>
      </c>
      <c r="AH63" s="162">
        <f>AF63*AC63*0.75+AG63*AD63</f>
        <v>28.2</v>
      </c>
      <c r="AI63" s="59"/>
      <c r="AJ63" s="56"/>
      <c r="AK63" s="60"/>
      <c r="AL63" s="56">
        <v>0.5</v>
      </c>
      <c r="AM63" s="56">
        <v>0.3</v>
      </c>
      <c r="AN63" s="56">
        <f t="shared" si="12"/>
        <v>4</v>
      </c>
      <c r="AO63" s="56"/>
      <c r="AP63" s="56"/>
      <c r="AQ63" s="56"/>
      <c r="AR63" s="56"/>
      <c r="AS63" s="56"/>
      <c r="AT63" s="57"/>
      <c r="AU63" s="56"/>
      <c r="AV63" s="56"/>
      <c r="AW63" s="56"/>
      <c r="AX63" s="56"/>
      <c r="AY63" s="58"/>
      <c r="AZ63" s="132"/>
      <c r="BA63" s="60"/>
      <c r="BB63" s="61"/>
      <c r="BC63" s="62"/>
    </row>
    <row r="64" spans="1:55" s="63" customFormat="1" ht="24" customHeight="1">
      <c r="A64" s="380"/>
      <c r="B64" s="158" t="s">
        <v>285</v>
      </c>
      <c r="C64" s="190" t="s">
        <v>295</v>
      </c>
      <c r="D64" s="55" t="s">
        <v>297</v>
      </c>
      <c r="E64" s="409">
        <v>25</v>
      </c>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60">
        <v>13</v>
      </c>
      <c r="AD64" s="160">
        <v>17</v>
      </c>
      <c r="AE64" s="585">
        <f t="shared" si="2"/>
        <v>30</v>
      </c>
      <c r="AF64" s="50">
        <f t="shared" si="9"/>
        <v>1.3</v>
      </c>
      <c r="AG64" s="50">
        <f t="shared" si="10"/>
        <v>1.2</v>
      </c>
      <c r="AH64" s="162">
        <f aca="true" t="shared" si="13" ref="AH64:AH73">AF64*AC64+AG64*AD64</f>
        <v>37.3</v>
      </c>
      <c r="AI64" s="59"/>
      <c r="AJ64" s="56"/>
      <c r="AK64" s="56"/>
      <c r="AL64" s="56">
        <v>0.5</v>
      </c>
      <c r="AM64" s="56">
        <v>0.3</v>
      </c>
      <c r="AN64" s="56">
        <f t="shared" si="12"/>
        <v>5</v>
      </c>
      <c r="AO64" s="56"/>
      <c r="AP64" s="56"/>
      <c r="AQ64" s="56"/>
      <c r="AR64" s="56"/>
      <c r="AS64" s="56"/>
      <c r="AT64" s="57"/>
      <c r="AU64" s="56"/>
      <c r="AV64" s="56"/>
      <c r="AW64" s="56"/>
      <c r="AX64" s="56"/>
      <c r="AY64" s="58"/>
      <c r="AZ64" s="132"/>
      <c r="BA64" s="60"/>
      <c r="BB64" s="61"/>
      <c r="BC64" s="62"/>
    </row>
    <row r="65" spans="1:55" s="63" customFormat="1" ht="24" customHeight="1">
      <c r="A65" s="380"/>
      <c r="B65" s="158" t="s">
        <v>285</v>
      </c>
      <c r="C65" s="190" t="s">
        <v>295</v>
      </c>
      <c r="D65" s="55" t="s">
        <v>298</v>
      </c>
      <c r="E65" s="409">
        <v>25</v>
      </c>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60">
        <v>13</v>
      </c>
      <c r="AD65" s="160">
        <v>17</v>
      </c>
      <c r="AE65" s="585">
        <f t="shared" si="2"/>
        <v>30</v>
      </c>
      <c r="AF65" s="50">
        <f t="shared" si="9"/>
        <v>1.3</v>
      </c>
      <c r="AG65" s="50">
        <f t="shared" si="10"/>
        <v>1.2</v>
      </c>
      <c r="AH65" s="162">
        <f t="shared" si="13"/>
        <v>37.3</v>
      </c>
      <c r="AI65" s="59"/>
      <c r="AJ65" s="56"/>
      <c r="AK65" s="56"/>
      <c r="AL65" s="56">
        <v>0.5</v>
      </c>
      <c r="AM65" s="56">
        <v>0.3</v>
      </c>
      <c r="AN65" s="56">
        <f t="shared" si="12"/>
        <v>5</v>
      </c>
      <c r="AO65" s="56"/>
      <c r="AP65" s="56"/>
      <c r="AQ65" s="56"/>
      <c r="AR65" s="56"/>
      <c r="AS65" s="56"/>
      <c r="AT65" s="57"/>
      <c r="AU65" s="56"/>
      <c r="AV65" s="56"/>
      <c r="AW65" s="56"/>
      <c r="AX65" s="56"/>
      <c r="AY65" s="58"/>
      <c r="AZ65" s="132"/>
      <c r="BA65" s="60"/>
      <c r="BB65" s="61"/>
      <c r="BC65" s="62"/>
    </row>
    <row r="66" spans="1:55" s="63" customFormat="1" ht="24" customHeight="1" thickBot="1">
      <c r="A66" s="382"/>
      <c r="B66" s="180" t="s">
        <v>285</v>
      </c>
      <c r="C66" s="361" t="s">
        <v>295</v>
      </c>
      <c r="D66" s="123" t="s">
        <v>299</v>
      </c>
      <c r="E66" s="413">
        <v>25</v>
      </c>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181">
        <v>13</v>
      </c>
      <c r="AD66" s="181">
        <v>17</v>
      </c>
      <c r="AE66" s="585">
        <f t="shared" si="2"/>
        <v>30</v>
      </c>
      <c r="AF66" s="51">
        <f t="shared" si="9"/>
        <v>1.3</v>
      </c>
      <c r="AG66" s="51">
        <f t="shared" si="10"/>
        <v>1.2</v>
      </c>
      <c r="AH66" s="182">
        <f t="shared" si="13"/>
        <v>37.3</v>
      </c>
      <c r="AI66" s="267"/>
      <c r="AJ66" s="124"/>
      <c r="AK66" s="126"/>
      <c r="AL66" s="124">
        <v>0.5</v>
      </c>
      <c r="AM66" s="124">
        <v>0.3</v>
      </c>
      <c r="AN66" s="124">
        <f t="shared" si="12"/>
        <v>5</v>
      </c>
      <c r="AO66" s="124"/>
      <c r="AP66" s="124"/>
      <c r="AQ66" s="124"/>
      <c r="AR66" s="124"/>
      <c r="AS66" s="124"/>
      <c r="AT66" s="125"/>
      <c r="AU66" s="124"/>
      <c r="AV66" s="124"/>
      <c r="AW66" s="124"/>
      <c r="AX66" s="124"/>
      <c r="AY66" s="133"/>
      <c r="AZ66" s="135"/>
      <c r="BA66" s="126"/>
      <c r="BB66" s="127"/>
      <c r="BC66" s="128"/>
    </row>
    <row r="67" spans="1:55" s="63" customFormat="1" ht="24" customHeight="1">
      <c r="A67" s="379">
        <v>13</v>
      </c>
      <c r="B67" s="595" t="s">
        <v>300</v>
      </c>
      <c r="C67" s="114" t="s">
        <v>301</v>
      </c>
      <c r="D67" s="113" t="s">
        <v>275</v>
      </c>
      <c r="E67" s="408">
        <v>9</v>
      </c>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55">
        <v>30</v>
      </c>
      <c r="AD67" s="155">
        <v>45</v>
      </c>
      <c r="AE67" s="585">
        <f t="shared" si="2"/>
        <v>75</v>
      </c>
      <c r="AF67" s="49">
        <f t="shared" si="9"/>
        <v>0.8</v>
      </c>
      <c r="AG67" s="49">
        <f t="shared" si="10"/>
        <v>0.8</v>
      </c>
      <c r="AH67" s="157">
        <f t="shared" si="13"/>
        <v>60</v>
      </c>
      <c r="AI67" s="184">
        <f>SUM(AH67:AH73)</f>
        <v>435.5</v>
      </c>
      <c r="AJ67" s="185">
        <f>AJ29</f>
        <v>90</v>
      </c>
      <c r="AK67" s="186">
        <f>AK57*2</f>
        <v>75.6</v>
      </c>
      <c r="AL67" s="115">
        <v>0.5</v>
      </c>
      <c r="AM67" s="115">
        <v>0.3</v>
      </c>
      <c r="AN67" s="115">
        <f>0.2*E67</f>
        <v>1.8</v>
      </c>
      <c r="AO67" s="115"/>
      <c r="AP67" s="115"/>
      <c r="AQ67" s="115"/>
      <c r="AR67" s="115"/>
      <c r="AS67" s="115"/>
      <c r="AT67" s="116">
        <f>SUM(AJ67:AN73)</f>
        <v>191.8000000000001</v>
      </c>
      <c r="AU67" s="115"/>
      <c r="AV67" s="115"/>
      <c r="AW67" s="115"/>
      <c r="AX67" s="115"/>
      <c r="AY67" s="130"/>
      <c r="AZ67" s="131">
        <f>AT67+AI67</f>
        <v>627.3000000000001</v>
      </c>
      <c r="BA67" s="118">
        <f>BA57</f>
        <v>280</v>
      </c>
      <c r="BB67" s="119">
        <f>AZ67-BA67</f>
        <v>347.30000000000007</v>
      </c>
      <c r="BC67" s="120"/>
    </row>
    <row r="68" spans="1:55" s="63" customFormat="1" ht="24" customHeight="1">
      <c r="A68" s="380"/>
      <c r="B68" s="158" t="s">
        <v>300</v>
      </c>
      <c r="C68" s="159" t="s">
        <v>302</v>
      </c>
      <c r="D68" s="55" t="s">
        <v>275</v>
      </c>
      <c r="E68" s="409">
        <v>9</v>
      </c>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60">
        <v>30</v>
      </c>
      <c r="AD68" s="160">
        <v>30</v>
      </c>
      <c r="AE68" s="585">
        <f t="shared" si="2"/>
        <v>60</v>
      </c>
      <c r="AF68" s="50">
        <f t="shared" si="9"/>
        <v>0.8</v>
      </c>
      <c r="AG68" s="50">
        <f t="shared" si="10"/>
        <v>0.8</v>
      </c>
      <c r="AH68" s="162">
        <f t="shared" si="13"/>
        <v>48</v>
      </c>
      <c r="AI68" s="188"/>
      <c r="AJ68" s="189"/>
      <c r="AK68" s="159"/>
      <c r="AL68" s="56">
        <v>0.5</v>
      </c>
      <c r="AM68" s="56">
        <v>0.3</v>
      </c>
      <c r="AN68" s="56">
        <f aca="true" t="shared" si="14" ref="AN68:AN76">0.2*E68</f>
        <v>1.8</v>
      </c>
      <c r="AO68" s="56"/>
      <c r="AP68" s="56"/>
      <c r="AQ68" s="56"/>
      <c r="AR68" s="56"/>
      <c r="AS68" s="56"/>
      <c r="AT68" s="57"/>
      <c r="AU68" s="56"/>
      <c r="AV68" s="56"/>
      <c r="AW68" s="56"/>
      <c r="AX68" s="56"/>
      <c r="AY68" s="58"/>
      <c r="AZ68" s="132"/>
      <c r="BA68" s="60"/>
      <c r="BB68" s="61"/>
      <c r="BC68" s="62"/>
    </row>
    <row r="69" spans="1:55" s="63" customFormat="1" ht="24" customHeight="1">
      <c r="A69" s="380"/>
      <c r="B69" s="158" t="s">
        <v>300</v>
      </c>
      <c r="C69" s="190" t="s">
        <v>303</v>
      </c>
      <c r="D69" s="55" t="s">
        <v>304</v>
      </c>
      <c r="E69" s="409">
        <v>22</v>
      </c>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60">
        <v>30</v>
      </c>
      <c r="AD69" s="160">
        <v>75</v>
      </c>
      <c r="AE69" s="585">
        <f t="shared" si="2"/>
        <v>105</v>
      </c>
      <c r="AF69" s="50">
        <f t="shared" si="9"/>
        <v>0.8</v>
      </c>
      <c r="AG69" s="50">
        <f t="shared" si="10"/>
        <v>1.2</v>
      </c>
      <c r="AH69" s="162">
        <f t="shared" si="13"/>
        <v>114</v>
      </c>
      <c r="AI69" s="188"/>
      <c r="AJ69" s="159"/>
      <c r="AK69" s="159"/>
      <c r="AL69" s="56">
        <v>0.5</v>
      </c>
      <c r="AM69" s="56">
        <v>0.3</v>
      </c>
      <c r="AN69" s="56">
        <f t="shared" si="14"/>
        <v>4.4</v>
      </c>
      <c r="AO69" s="56"/>
      <c r="AP69" s="56"/>
      <c r="AQ69" s="56"/>
      <c r="AR69" s="56"/>
      <c r="AS69" s="56"/>
      <c r="AT69" s="57"/>
      <c r="AU69" s="56"/>
      <c r="AV69" s="56"/>
      <c r="AW69" s="56"/>
      <c r="AX69" s="56"/>
      <c r="AY69" s="58"/>
      <c r="AZ69" s="132"/>
      <c r="BA69" s="60"/>
      <c r="BB69" s="61"/>
      <c r="BC69" s="62"/>
    </row>
    <row r="70" spans="1:55" s="63" customFormat="1" ht="24" customHeight="1">
      <c r="A70" s="380"/>
      <c r="B70" s="158" t="s">
        <v>300</v>
      </c>
      <c r="C70" s="159" t="s">
        <v>305</v>
      </c>
      <c r="D70" s="55" t="s">
        <v>278</v>
      </c>
      <c r="E70" s="409">
        <v>25</v>
      </c>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60">
        <v>15</v>
      </c>
      <c r="AD70" s="160">
        <v>60</v>
      </c>
      <c r="AE70" s="585">
        <f t="shared" si="2"/>
        <v>75</v>
      </c>
      <c r="AF70" s="50">
        <f t="shared" si="9"/>
        <v>1.3</v>
      </c>
      <c r="AG70" s="50">
        <f t="shared" si="10"/>
        <v>1.2</v>
      </c>
      <c r="AH70" s="162">
        <f t="shared" si="13"/>
        <v>91.5</v>
      </c>
      <c r="AI70" s="188"/>
      <c r="AJ70" s="159"/>
      <c r="AK70" s="159"/>
      <c r="AL70" s="56">
        <v>0.5</v>
      </c>
      <c r="AM70" s="56">
        <v>0.3</v>
      </c>
      <c r="AN70" s="56">
        <f t="shared" si="14"/>
        <v>5</v>
      </c>
      <c r="AO70" s="56"/>
      <c r="AP70" s="56"/>
      <c r="AQ70" s="56"/>
      <c r="AR70" s="56"/>
      <c r="AS70" s="56"/>
      <c r="AT70" s="57"/>
      <c r="AU70" s="56"/>
      <c r="AV70" s="56"/>
      <c r="AW70" s="56"/>
      <c r="AX70" s="56"/>
      <c r="AY70" s="58"/>
      <c r="AZ70" s="132"/>
      <c r="BA70" s="60"/>
      <c r="BB70" s="61"/>
      <c r="BC70" s="62"/>
    </row>
    <row r="71" spans="1:55" s="63" customFormat="1" ht="24" customHeight="1">
      <c r="A71" s="380"/>
      <c r="B71" s="158" t="s">
        <v>300</v>
      </c>
      <c r="C71" s="190" t="s">
        <v>291</v>
      </c>
      <c r="D71" s="363" t="s">
        <v>306</v>
      </c>
      <c r="E71" s="409">
        <v>8</v>
      </c>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60">
        <v>10</v>
      </c>
      <c r="AD71" s="160">
        <v>35</v>
      </c>
      <c r="AE71" s="585">
        <f t="shared" si="2"/>
        <v>45</v>
      </c>
      <c r="AF71" s="50">
        <f t="shared" si="9"/>
        <v>0.8</v>
      </c>
      <c r="AG71" s="50">
        <f t="shared" si="10"/>
        <v>0.8</v>
      </c>
      <c r="AH71" s="162">
        <f t="shared" si="13"/>
        <v>36</v>
      </c>
      <c r="AI71" s="188"/>
      <c r="AJ71" s="159"/>
      <c r="AK71" s="159"/>
      <c r="AL71" s="56">
        <v>0.5</v>
      </c>
      <c r="AM71" s="56">
        <v>0.3</v>
      </c>
      <c r="AN71" s="56">
        <f t="shared" si="14"/>
        <v>1.6</v>
      </c>
      <c r="AO71" s="56"/>
      <c r="AP71" s="56"/>
      <c r="AQ71" s="56"/>
      <c r="AR71" s="56"/>
      <c r="AS71" s="56"/>
      <c r="AT71" s="57"/>
      <c r="AU71" s="56"/>
      <c r="AV71" s="56"/>
      <c r="AW71" s="56"/>
      <c r="AX71" s="56"/>
      <c r="AY71" s="58"/>
      <c r="AZ71" s="132"/>
      <c r="BA71" s="60"/>
      <c r="BB71" s="61"/>
      <c r="BC71" s="62"/>
    </row>
    <row r="72" spans="1:55" s="63" customFormat="1" ht="24" customHeight="1">
      <c r="A72" s="380"/>
      <c r="B72" s="158" t="s">
        <v>300</v>
      </c>
      <c r="C72" s="190" t="s">
        <v>307</v>
      </c>
      <c r="D72" s="55" t="s">
        <v>308</v>
      </c>
      <c r="E72" s="409">
        <v>15</v>
      </c>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60">
        <v>10</v>
      </c>
      <c r="AD72" s="160">
        <v>35</v>
      </c>
      <c r="AE72" s="585">
        <f t="shared" si="2"/>
        <v>45</v>
      </c>
      <c r="AF72" s="50">
        <f t="shared" si="9"/>
        <v>0.8</v>
      </c>
      <c r="AG72" s="50">
        <f t="shared" si="10"/>
        <v>1</v>
      </c>
      <c r="AH72" s="162">
        <f t="shared" si="13"/>
        <v>43</v>
      </c>
      <c r="AI72" s="188"/>
      <c r="AJ72" s="159"/>
      <c r="AK72" s="159"/>
      <c r="AL72" s="56">
        <v>0.5</v>
      </c>
      <c r="AM72" s="56">
        <v>0.3</v>
      </c>
      <c r="AN72" s="56">
        <f t="shared" si="14"/>
        <v>3</v>
      </c>
      <c r="AO72" s="56"/>
      <c r="AP72" s="56"/>
      <c r="AQ72" s="56"/>
      <c r="AR72" s="56"/>
      <c r="AS72" s="56"/>
      <c r="AT72" s="57"/>
      <c r="AU72" s="56"/>
      <c r="AV72" s="56"/>
      <c r="AW72" s="56"/>
      <c r="AX72" s="56"/>
      <c r="AY72" s="58"/>
      <c r="AZ72" s="132"/>
      <c r="BA72" s="60"/>
      <c r="BB72" s="61"/>
      <c r="BC72" s="62"/>
    </row>
    <row r="73" spans="1:55" s="63" customFormat="1" ht="24" customHeight="1" thickBot="1">
      <c r="A73" s="382"/>
      <c r="B73" s="180" t="s">
        <v>300</v>
      </c>
      <c r="C73" s="361" t="s">
        <v>291</v>
      </c>
      <c r="D73" s="153" t="s">
        <v>309</v>
      </c>
      <c r="E73" s="414">
        <f>VLOOKUP(D73,'[1]DANH SACH H'!$A$2:$B$7,2,0)</f>
        <v>15</v>
      </c>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81">
        <v>10</v>
      </c>
      <c r="AD73" s="181">
        <v>35</v>
      </c>
      <c r="AE73" s="585">
        <f t="shared" si="2"/>
        <v>45</v>
      </c>
      <c r="AF73" s="51">
        <f t="shared" si="9"/>
        <v>0.8</v>
      </c>
      <c r="AG73" s="51">
        <f t="shared" si="10"/>
        <v>1</v>
      </c>
      <c r="AH73" s="182">
        <f t="shared" si="13"/>
        <v>43</v>
      </c>
      <c r="AI73" s="192"/>
      <c r="AJ73" s="193"/>
      <c r="AK73" s="193"/>
      <c r="AL73" s="124">
        <v>0.5</v>
      </c>
      <c r="AM73" s="124">
        <v>0.3</v>
      </c>
      <c r="AN73" s="124">
        <f t="shared" si="14"/>
        <v>3</v>
      </c>
      <c r="AO73" s="124"/>
      <c r="AP73" s="124"/>
      <c r="AQ73" s="124"/>
      <c r="AR73" s="124"/>
      <c r="AS73" s="124"/>
      <c r="AT73" s="125"/>
      <c r="AU73" s="124"/>
      <c r="AV73" s="124"/>
      <c r="AW73" s="124"/>
      <c r="AX73" s="124"/>
      <c r="AY73" s="133"/>
      <c r="AZ73" s="135"/>
      <c r="BA73" s="126"/>
      <c r="BB73" s="127"/>
      <c r="BC73" s="128"/>
    </row>
    <row r="74" spans="1:55" s="63" customFormat="1" ht="24" customHeight="1">
      <c r="A74" s="379"/>
      <c r="B74" s="194" t="s">
        <v>310</v>
      </c>
      <c r="C74" s="114" t="s">
        <v>311</v>
      </c>
      <c r="D74" s="113" t="s">
        <v>280</v>
      </c>
      <c r="E74" s="408">
        <v>22</v>
      </c>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55">
        <v>15</v>
      </c>
      <c r="AD74" s="155">
        <v>45</v>
      </c>
      <c r="AE74" s="585">
        <f t="shared" si="2"/>
        <v>60</v>
      </c>
      <c r="AF74" s="49">
        <f>IF(E74&lt;25,0.8,IF(AND(E74&gt;=26,E74&lt;=35),1,IF(AND(E74&gt;=36,E74&lt;=50),1.2,IF(AND(E74&lt;60),1.3,))))</f>
        <v>0.8</v>
      </c>
      <c r="AG74" s="49">
        <f>IF(E74&lt;15,0.8,IF(AND(E74&gt;=15,E74&lt;=18),1,IF(AND(E74&gt;=19,E74&lt;=25),1.2,IF(AND(E74&lt;36),1.3,"Tách lớp"))))</f>
        <v>1.2</v>
      </c>
      <c r="AH74" s="157">
        <f>AF74*AC74+AG74*AD74</f>
        <v>66</v>
      </c>
      <c r="AI74" s="184">
        <f>SUM(AH74:AH76)</f>
        <v>196</v>
      </c>
      <c r="AJ74" s="186"/>
      <c r="AK74" s="186"/>
      <c r="AL74" s="115">
        <v>0.5</v>
      </c>
      <c r="AM74" s="115">
        <v>0.3</v>
      </c>
      <c r="AN74" s="115">
        <f t="shared" si="14"/>
        <v>4.4</v>
      </c>
      <c r="AO74" s="115"/>
      <c r="AP74" s="115"/>
      <c r="AQ74" s="115"/>
      <c r="AR74" s="115"/>
      <c r="AS74" s="115"/>
      <c r="AT74" s="116">
        <f>SUM(AL74:AN76)</f>
        <v>13.200000000000003</v>
      </c>
      <c r="AU74" s="115"/>
      <c r="AV74" s="115"/>
      <c r="AW74" s="115"/>
      <c r="AX74" s="115"/>
      <c r="AY74" s="130"/>
      <c r="AZ74" s="195">
        <f>AI74+AT74</f>
        <v>209.2</v>
      </c>
      <c r="BA74" s="131">
        <f>60/2</f>
        <v>30</v>
      </c>
      <c r="BB74" s="119">
        <f>AZ74-BA74</f>
        <v>179.2</v>
      </c>
      <c r="BC74" s="120"/>
    </row>
    <row r="75" spans="1:55" s="63" customFormat="1" ht="24" customHeight="1">
      <c r="A75" s="380"/>
      <c r="B75" s="196" t="s">
        <v>310</v>
      </c>
      <c r="C75" s="121" t="s">
        <v>312</v>
      </c>
      <c r="D75" s="55" t="s">
        <v>313</v>
      </c>
      <c r="E75" s="409">
        <v>23</v>
      </c>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60">
        <v>20</v>
      </c>
      <c r="AD75" s="160">
        <v>55</v>
      </c>
      <c r="AE75" s="585">
        <f t="shared" si="2"/>
        <v>75</v>
      </c>
      <c r="AF75" s="50">
        <f>IF(E75&lt;25,0.8,IF(AND(E75&gt;=26,E75&lt;=35),1,IF(AND(E75&gt;=36,E75&lt;=50),1.2,IF(AND(E75&lt;60),1.3,))))</f>
        <v>0.8</v>
      </c>
      <c r="AG75" s="50">
        <f>IF(E75&lt;15,0.8,IF(AND(E75&gt;=15,E75&lt;=18),1,IF(AND(E75&gt;=19,E75&lt;=25),1.2,IF(AND(E75&lt;36),1.3,"Tách lớp"))))</f>
        <v>1.2</v>
      </c>
      <c r="AH75" s="162">
        <f>AF75*AC75+AG75*AD75</f>
        <v>82</v>
      </c>
      <c r="AI75" s="188"/>
      <c r="AJ75" s="159"/>
      <c r="AK75" s="159"/>
      <c r="AL75" s="56">
        <v>0.5</v>
      </c>
      <c r="AM75" s="56">
        <v>0.3</v>
      </c>
      <c r="AN75" s="56">
        <f t="shared" si="14"/>
        <v>4.6000000000000005</v>
      </c>
      <c r="AO75" s="56"/>
      <c r="AP75" s="56"/>
      <c r="AQ75" s="56"/>
      <c r="AR75" s="56"/>
      <c r="AS75" s="56"/>
      <c r="AT75" s="57"/>
      <c r="AU75" s="56"/>
      <c r="AV75" s="56"/>
      <c r="AW75" s="56"/>
      <c r="AX75" s="56"/>
      <c r="AY75" s="58"/>
      <c r="AZ75" s="132"/>
      <c r="BA75" s="60"/>
      <c r="BB75" s="61"/>
      <c r="BC75" s="62"/>
    </row>
    <row r="76" spans="1:55" s="63" customFormat="1" ht="24" customHeight="1" thickBot="1">
      <c r="A76" s="382"/>
      <c r="B76" s="197" t="s">
        <v>310</v>
      </c>
      <c r="C76" s="193" t="s">
        <v>314</v>
      </c>
      <c r="D76" s="123" t="s">
        <v>275</v>
      </c>
      <c r="E76" s="413">
        <v>9</v>
      </c>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181">
        <v>20</v>
      </c>
      <c r="AD76" s="181">
        <v>40</v>
      </c>
      <c r="AE76" s="585">
        <f>AC76+AD76</f>
        <v>60</v>
      </c>
      <c r="AF76" s="51">
        <f>IF(E76&lt;25,0.8,IF(AND(E76&gt;=26,E76&lt;=35),1,IF(AND(E76&gt;=36,E76&lt;=50),1.2,IF(AND(E76&lt;60),1.3,))))</f>
        <v>0.8</v>
      </c>
      <c r="AG76" s="51">
        <f>IF(E76&lt;15,0.8,IF(AND(E76&gt;=15,E76&lt;=18),1,IF(AND(E76&gt;=19,E76&lt;=25),1.2,IF(AND(E76&lt;36),1.3,"Tách lớp"))))</f>
        <v>0.8</v>
      </c>
      <c r="AH76" s="182">
        <f>AF76*AC76+AG76*AD76</f>
        <v>48</v>
      </c>
      <c r="AI76" s="192"/>
      <c r="AJ76" s="193"/>
      <c r="AK76" s="193"/>
      <c r="AL76" s="124">
        <v>0.5</v>
      </c>
      <c r="AM76" s="124">
        <v>0.3</v>
      </c>
      <c r="AN76" s="124">
        <f t="shared" si="14"/>
        <v>1.8</v>
      </c>
      <c r="AO76" s="124"/>
      <c r="AP76" s="124"/>
      <c r="AQ76" s="124"/>
      <c r="AR76" s="124"/>
      <c r="AS76" s="124"/>
      <c r="AT76" s="125"/>
      <c r="AU76" s="124"/>
      <c r="AV76" s="124"/>
      <c r="AW76" s="124"/>
      <c r="AX76" s="124"/>
      <c r="AY76" s="133"/>
      <c r="AZ76" s="135"/>
      <c r="BA76" s="126"/>
      <c r="BB76" s="127"/>
      <c r="BC76" s="128"/>
    </row>
    <row r="77" spans="1:55" s="63" customFormat="1" ht="24" customHeight="1">
      <c r="A77" s="198"/>
      <c r="B77" s="199"/>
      <c r="C77" s="137" t="s">
        <v>259</v>
      </c>
      <c r="D77" s="200"/>
      <c r="E77" s="415"/>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364"/>
      <c r="AD77" s="365"/>
      <c r="AE77" s="601"/>
      <c r="AF77" s="365"/>
      <c r="AG77" s="138"/>
      <c r="AH77" s="139"/>
      <c r="AI77" s="366"/>
      <c r="AJ77" s="201"/>
      <c r="AK77" s="139"/>
      <c r="AL77" s="138"/>
      <c r="AM77" s="138"/>
      <c r="AN77" s="138"/>
      <c r="AO77" s="138"/>
      <c r="AP77" s="202"/>
      <c r="AQ77" s="138"/>
      <c r="AR77" s="138"/>
      <c r="AS77" s="138"/>
      <c r="AT77" s="203"/>
      <c r="AU77" s="204"/>
      <c r="AV77" s="138"/>
      <c r="AW77" s="138"/>
      <c r="AX77" s="138"/>
      <c r="AY77" s="205"/>
      <c r="AZ77" s="206"/>
      <c r="BA77" s="139"/>
      <c r="BB77" s="140"/>
      <c r="BC77" s="141"/>
    </row>
    <row r="78" spans="1:55" s="63" customFormat="1" ht="24" customHeight="1" thickBot="1">
      <c r="A78" s="207"/>
      <c r="B78" s="208"/>
      <c r="C78" s="209" t="s">
        <v>260</v>
      </c>
      <c r="D78" s="367"/>
      <c r="E78" s="416"/>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68"/>
      <c r="AD78" s="369"/>
      <c r="AE78" s="602"/>
      <c r="AF78" s="369"/>
      <c r="AG78" s="210"/>
      <c r="AH78" s="369"/>
      <c r="AI78" s="370"/>
      <c r="AJ78" s="211"/>
      <c r="AK78" s="210"/>
      <c r="AL78" s="210"/>
      <c r="AM78" s="210"/>
      <c r="AN78" s="210"/>
      <c r="AO78" s="210"/>
      <c r="AP78" s="210"/>
      <c r="AQ78" s="210"/>
      <c r="AR78" s="210"/>
      <c r="AS78" s="210"/>
      <c r="AT78" s="212"/>
      <c r="AU78" s="213"/>
      <c r="AV78" s="210"/>
      <c r="AW78" s="210"/>
      <c r="AX78" s="210"/>
      <c r="AY78" s="214"/>
      <c r="AZ78" s="215"/>
      <c r="BA78" s="210"/>
      <c r="BB78" s="216"/>
      <c r="BC78" s="217"/>
    </row>
    <row r="79" spans="1:55" s="63" customFormat="1" ht="24" customHeight="1" thickTop="1">
      <c r="A79" s="252"/>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603"/>
      <c r="AF79" s="252"/>
      <c r="AG79" s="252"/>
      <c r="AH79" s="252"/>
      <c r="AI79" s="252"/>
      <c r="AJ79" s="252"/>
      <c r="AK79" s="252"/>
      <c r="AL79" s="252"/>
      <c r="AM79" s="252"/>
      <c r="AN79" s="252"/>
      <c r="AO79" s="252"/>
      <c r="AP79" s="252"/>
      <c r="AQ79" s="252"/>
      <c r="AR79" s="252"/>
      <c r="AS79" s="772" t="s">
        <v>261</v>
      </c>
      <c r="AT79" s="772"/>
      <c r="AU79" s="772"/>
      <c r="AV79" s="772"/>
      <c r="AW79" s="772"/>
      <c r="AX79" s="772"/>
      <c r="AY79" s="772"/>
      <c r="AZ79" s="772"/>
      <c r="BA79" s="772"/>
      <c r="BB79" s="772"/>
      <c r="BC79" s="772"/>
    </row>
    <row r="80" spans="2:55" s="63" customFormat="1" ht="24" customHeight="1">
      <c r="B80" s="787" t="s">
        <v>262</v>
      </c>
      <c r="C80" s="787"/>
      <c r="D80" s="787"/>
      <c r="E80" s="787"/>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604"/>
      <c r="AF80" s="254"/>
      <c r="AG80" s="254"/>
      <c r="AH80" s="253"/>
      <c r="AI80" s="255"/>
      <c r="AJ80" s="787" t="s">
        <v>263</v>
      </c>
      <c r="AK80" s="787"/>
      <c r="AL80" s="787"/>
      <c r="AM80" s="787"/>
      <c r="AN80" s="787"/>
      <c r="AO80" s="787"/>
      <c r="AS80" s="788" t="s">
        <v>264</v>
      </c>
      <c r="AT80" s="788"/>
      <c r="AU80" s="788"/>
      <c r="AV80" s="788"/>
      <c r="AW80" s="788"/>
      <c r="AX80" s="788"/>
      <c r="AY80" s="788"/>
      <c r="AZ80" s="788"/>
      <c r="BA80" s="788"/>
      <c r="BB80" s="788"/>
      <c r="BC80" s="788"/>
    </row>
    <row r="81" spans="1:55" s="63" customFormat="1" ht="24" customHeight="1">
      <c r="A81" s="256"/>
      <c r="B81" s="256"/>
      <c r="C81" s="256"/>
      <c r="D81" s="257"/>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6"/>
      <c r="AD81" s="256"/>
      <c r="AE81" s="605"/>
      <c r="AF81" s="259"/>
      <c r="AG81" s="259"/>
      <c r="AH81" s="256"/>
      <c r="AI81" s="260"/>
      <c r="AJ81" s="261"/>
      <c r="AK81" s="261"/>
      <c r="AL81" s="261"/>
      <c r="AM81" s="261"/>
      <c r="AN81" s="261"/>
      <c r="AO81" s="261"/>
      <c r="AP81" s="261"/>
      <c r="AQ81" s="261"/>
      <c r="AR81" s="261"/>
      <c r="AS81" s="788"/>
      <c r="AT81" s="788"/>
      <c r="AU81" s="788"/>
      <c r="AV81" s="788"/>
      <c r="AW81" s="788"/>
      <c r="AX81" s="788"/>
      <c r="AY81" s="788"/>
      <c r="AZ81" s="788"/>
      <c r="BA81" s="788"/>
      <c r="BB81" s="788"/>
      <c r="BC81" s="788"/>
    </row>
    <row r="82" spans="1:55" s="63" customFormat="1" ht="24" customHeight="1">
      <c r="A82" s="262"/>
      <c r="B82" s="789"/>
      <c r="C82" s="789"/>
      <c r="D82" s="789"/>
      <c r="E82" s="789"/>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606"/>
      <c r="AF82" s="264"/>
      <c r="AG82" s="264"/>
      <c r="AH82" s="263"/>
      <c r="AI82" s="789"/>
      <c r="AJ82" s="789"/>
      <c r="AK82" s="789"/>
      <c r="AL82" s="789"/>
      <c r="AM82" s="789"/>
      <c r="AN82" s="789"/>
      <c r="AO82" s="789"/>
      <c r="AP82" s="789"/>
      <c r="AQ82" s="789"/>
      <c r="AR82" s="265"/>
      <c r="AS82" s="790" t="s">
        <v>72</v>
      </c>
      <c r="AT82" s="790"/>
      <c r="AU82" s="790"/>
      <c r="AV82" s="790"/>
      <c r="AW82" s="790"/>
      <c r="AX82" s="790"/>
      <c r="AY82" s="790"/>
      <c r="AZ82" s="790"/>
      <c r="BA82" s="790"/>
      <c r="BB82" s="790"/>
      <c r="BC82" s="790"/>
    </row>
    <row r="83" spans="1:44" s="63" customFormat="1" ht="24" customHeight="1">
      <c r="A83" s="262"/>
      <c r="AE83" s="607"/>
      <c r="AP83" s="266"/>
      <c r="AQ83" s="266"/>
      <c r="AR83" s="266"/>
    </row>
    <row r="84" spans="1:55" s="63" customFormat="1" ht="24" customHeight="1">
      <c r="A84" s="218"/>
      <c r="B84" s="65"/>
      <c r="C84" s="65"/>
      <c r="D84" s="223"/>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08"/>
      <c r="AF84" s="224"/>
      <c r="AG84" s="224"/>
      <c r="AH84" s="65"/>
      <c r="AI84" s="225"/>
      <c r="AJ84" s="65"/>
      <c r="AK84" s="65"/>
      <c r="AL84" s="65"/>
      <c r="AM84" s="65"/>
      <c r="AN84" s="65"/>
      <c r="AO84" s="65"/>
      <c r="AP84" s="65"/>
      <c r="AQ84" s="65"/>
      <c r="AR84" s="65"/>
      <c r="AS84" s="65"/>
      <c r="AT84" s="225"/>
      <c r="AU84" s="65"/>
      <c r="AV84" s="65"/>
      <c r="AW84" s="65"/>
      <c r="AX84" s="65"/>
      <c r="AY84" s="226"/>
      <c r="AZ84" s="227"/>
      <c r="BA84" s="65"/>
      <c r="BB84" s="228"/>
      <c r="BC84" s="65"/>
    </row>
    <row r="85" spans="1:55" s="63" customFormat="1" ht="24" customHeight="1">
      <c r="A85" s="218"/>
      <c r="B85" s="66"/>
      <c r="C85" s="66"/>
      <c r="D85" s="229"/>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09"/>
      <c r="AF85" s="230"/>
      <c r="AG85" s="230"/>
      <c r="AH85" s="66"/>
      <c r="AI85" s="231"/>
      <c r="AJ85" s="66"/>
      <c r="AK85" s="66"/>
      <c r="AL85" s="66"/>
      <c r="AM85" s="66"/>
      <c r="AN85" s="66"/>
      <c r="AO85" s="66"/>
      <c r="AP85" s="66"/>
      <c r="AQ85" s="66"/>
      <c r="AR85" s="66"/>
      <c r="AS85" s="66"/>
      <c r="AT85" s="231"/>
      <c r="AU85" s="66"/>
      <c r="AV85" s="66"/>
      <c r="AW85" s="783"/>
      <c r="AX85" s="783"/>
      <c r="AY85" s="783"/>
      <c r="AZ85" s="783"/>
      <c r="BA85" s="783"/>
      <c r="BB85" s="783"/>
      <c r="BC85" s="783"/>
    </row>
    <row r="86" spans="1:44" s="63" customFormat="1" ht="24" customHeight="1">
      <c r="A86" s="218"/>
      <c r="B86" s="218"/>
      <c r="C86" s="218"/>
      <c r="D86" s="219"/>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18"/>
      <c r="AD86" s="218"/>
      <c r="AE86" s="610"/>
      <c r="AF86" s="221"/>
      <c r="AG86" s="221"/>
      <c r="AH86" s="218"/>
      <c r="AI86" s="222"/>
      <c r="AJ86" s="64"/>
      <c r="AK86" s="64"/>
      <c r="AL86" s="64"/>
      <c r="AM86" s="64"/>
      <c r="AN86" s="64"/>
      <c r="AO86" s="64"/>
      <c r="AP86" s="64"/>
      <c r="AQ86" s="64"/>
      <c r="AR86" s="64"/>
    </row>
    <row r="87" s="63" customFormat="1" ht="24" customHeight="1">
      <c r="AE87" s="607"/>
    </row>
    <row r="88" s="63" customFormat="1" ht="24" customHeight="1">
      <c r="AE88" s="607"/>
    </row>
    <row r="89" s="63" customFormat="1" ht="24" customHeight="1">
      <c r="AE89" s="607"/>
    </row>
    <row r="90" s="63" customFormat="1" ht="24" customHeight="1">
      <c r="AE90" s="607"/>
    </row>
    <row r="91" s="63" customFormat="1" ht="24" customHeight="1">
      <c r="AE91" s="607"/>
    </row>
    <row r="92" s="111" customFormat="1" ht="24" customHeight="1">
      <c r="AE92" s="611"/>
    </row>
    <row r="93" s="111" customFormat="1" ht="27" customHeight="1">
      <c r="AE93" s="611"/>
    </row>
    <row r="94" ht="18.75" customHeight="1"/>
    <row r="95" s="69" customFormat="1" ht="18" customHeight="1">
      <c r="AE95" s="612"/>
    </row>
    <row r="96" s="69" customFormat="1" ht="18" customHeight="1">
      <c r="AE96" s="612"/>
    </row>
    <row r="97" ht="24" customHeight="1"/>
    <row r="98" ht="24" customHeight="1"/>
    <row r="99" ht="24" customHeight="1"/>
    <row r="100" spans="1:55" ht="24" customHeight="1">
      <c r="A100" s="218"/>
      <c r="B100" s="218"/>
      <c r="C100" s="218"/>
      <c r="D100" s="219"/>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18"/>
      <c r="AD100" s="218"/>
      <c r="AE100" s="610"/>
      <c r="AF100" s="221"/>
      <c r="AG100" s="221"/>
      <c r="AH100" s="218"/>
      <c r="AI100" s="222"/>
      <c r="AJ100" s="64"/>
      <c r="AK100" s="64"/>
      <c r="AL100" s="64"/>
      <c r="AM100" s="64"/>
      <c r="AN100" s="64"/>
      <c r="AO100" s="64"/>
      <c r="AP100" s="64"/>
      <c r="AQ100" s="64"/>
      <c r="AR100" s="64"/>
      <c r="AS100" s="64"/>
      <c r="AT100" s="232"/>
      <c r="AU100" s="64"/>
      <c r="AV100" s="64"/>
      <c r="AW100" s="64"/>
      <c r="AX100" s="64"/>
      <c r="AY100" s="233"/>
      <c r="AZ100" s="234"/>
      <c r="BA100" s="64"/>
      <c r="BB100" s="235"/>
      <c r="BC100" s="218"/>
    </row>
    <row r="101" spans="1:55" ht="24" customHeight="1">
      <c r="A101" s="218"/>
      <c r="B101" s="218"/>
      <c r="C101" s="218"/>
      <c r="D101" s="219"/>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18"/>
      <c r="AD101" s="218"/>
      <c r="AE101" s="610"/>
      <c r="AF101" s="221"/>
      <c r="AG101" s="221"/>
      <c r="AH101" s="218"/>
      <c r="AI101" s="222"/>
      <c r="AJ101" s="64"/>
      <c r="AK101" s="64"/>
      <c r="AL101" s="64"/>
      <c r="AM101" s="64"/>
      <c r="AN101" s="64"/>
      <c r="AO101" s="64"/>
      <c r="AP101" s="64"/>
      <c r="AQ101" s="64"/>
      <c r="AR101" s="64"/>
      <c r="AS101" s="64"/>
      <c r="AT101" s="232"/>
      <c r="AU101" s="64"/>
      <c r="AV101" s="64"/>
      <c r="AW101" s="64"/>
      <c r="AX101" s="64"/>
      <c r="AY101" s="233"/>
      <c r="AZ101" s="234"/>
      <c r="BA101" s="64"/>
      <c r="BB101" s="235"/>
      <c r="BC101" s="218"/>
    </row>
    <row r="102" spans="1:55" ht="24" customHeight="1">
      <c r="A102" s="218"/>
      <c r="B102" s="218"/>
      <c r="C102" s="218"/>
      <c r="D102" s="219"/>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18"/>
      <c r="AD102" s="218"/>
      <c r="AE102" s="610"/>
      <c r="AF102" s="221"/>
      <c r="AG102" s="221"/>
      <c r="AH102" s="218"/>
      <c r="AI102" s="222"/>
      <c r="AJ102" s="64"/>
      <c r="AK102" s="64"/>
      <c r="AL102" s="64"/>
      <c r="AM102" s="64"/>
      <c r="AN102" s="64"/>
      <c r="AO102" s="64"/>
      <c r="AP102" s="64"/>
      <c r="AQ102" s="64"/>
      <c r="AR102" s="64"/>
      <c r="AS102" s="64"/>
      <c r="AT102" s="232"/>
      <c r="AU102" s="64"/>
      <c r="AV102" s="64"/>
      <c r="AW102" s="64"/>
      <c r="AX102" s="64"/>
      <c r="AY102" s="233"/>
      <c r="AZ102" s="234"/>
      <c r="BA102" s="64"/>
      <c r="BB102" s="235"/>
      <c r="BC102" s="218"/>
    </row>
    <row r="103" spans="1:55" ht="24" customHeight="1">
      <c r="A103" s="218"/>
      <c r="B103" s="218"/>
      <c r="C103" s="218"/>
      <c r="D103" s="219"/>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18"/>
      <c r="AD103" s="218"/>
      <c r="AE103" s="610"/>
      <c r="AF103" s="221"/>
      <c r="AG103" s="221"/>
      <c r="AH103" s="218"/>
      <c r="AI103" s="222"/>
      <c r="AJ103" s="64"/>
      <c r="AK103" s="64"/>
      <c r="AL103" s="64"/>
      <c r="AM103" s="64"/>
      <c r="AN103" s="64"/>
      <c r="AO103" s="64"/>
      <c r="AP103" s="64"/>
      <c r="AQ103" s="64"/>
      <c r="AR103" s="64"/>
      <c r="AS103" s="64"/>
      <c r="AT103" s="232"/>
      <c r="AU103" s="64"/>
      <c r="AV103" s="64"/>
      <c r="AW103" s="64"/>
      <c r="AX103" s="64"/>
      <c r="AY103" s="233"/>
      <c r="AZ103" s="234"/>
      <c r="BA103" s="64"/>
      <c r="BB103" s="235"/>
      <c r="BC103" s="218"/>
    </row>
    <row r="104" spans="1:55" ht="24" customHeight="1">
      <c r="A104" s="218"/>
      <c r="B104" s="218"/>
      <c r="C104" s="218"/>
      <c r="D104" s="219"/>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18"/>
      <c r="AD104" s="218"/>
      <c r="AE104" s="610"/>
      <c r="AF104" s="221"/>
      <c r="AG104" s="221"/>
      <c r="AH104" s="218"/>
      <c r="AI104" s="222"/>
      <c r="AJ104" s="64"/>
      <c r="AK104" s="64"/>
      <c r="AL104" s="64"/>
      <c r="AM104" s="64"/>
      <c r="AN104" s="64"/>
      <c r="AO104" s="64"/>
      <c r="AP104" s="64"/>
      <c r="AQ104" s="64"/>
      <c r="AR104" s="64"/>
      <c r="AS104" s="64"/>
      <c r="AT104" s="232"/>
      <c r="AU104" s="64"/>
      <c r="AV104" s="64"/>
      <c r="AW104" s="64"/>
      <c r="AX104" s="64"/>
      <c r="AY104" s="233"/>
      <c r="AZ104" s="234"/>
      <c r="BA104" s="64"/>
      <c r="BB104" s="235"/>
      <c r="BC104" s="218"/>
    </row>
    <row r="105" spans="1:55" ht="24" customHeight="1">
      <c r="A105" s="218"/>
      <c r="B105" s="218"/>
      <c r="C105" s="218"/>
      <c r="D105" s="219"/>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18"/>
      <c r="AD105" s="218"/>
      <c r="AE105" s="610"/>
      <c r="AF105" s="221"/>
      <c r="AG105" s="221"/>
      <c r="AH105" s="218"/>
      <c r="AI105" s="222"/>
      <c r="AJ105" s="64"/>
      <c r="AK105" s="64"/>
      <c r="AL105" s="64"/>
      <c r="AM105" s="64"/>
      <c r="AN105" s="64"/>
      <c r="AO105" s="64"/>
      <c r="AP105" s="64"/>
      <c r="AQ105" s="64"/>
      <c r="AR105" s="64"/>
      <c r="AS105" s="64"/>
      <c r="AT105" s="232"/>
      <c r="AU105" s="64"/>
      <c r="AV105" s="64"/>
      <c r="AW105" s="64"/>
      <c r="AX105" s="64"/>
      <c r="AY105" s="233"/>
      <c r="AZ105" s="234"/>
      <c r="BA105" s="64"/>
      <c r="BB105" s="235"/>
      <c r="BC105" s="218"/>
    </row>
    <row r="106" spans="1:55" ht="24" customHeight="1">
      <c r="A106" s="218"/>
      <c r="B106" s="218"/>
      <c r="C106" s="218"/>
      <c r="D106" s="219"/>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18"/>
      <c r="AD106" s="218"/>
      <c r="AE106" s="610"/>
      <c r="AF106" s="221"/>
      <c r="AG106" s="221"/>
      <c r="AH106" s="218"/>
      <c r="AI106" s="222"/>
      <c r="AJ106" s="64"/>
      <c r="AK106" s="64"/>
      <c r="AL106" s="64"/>
      <c r="AM106" s="64"/>
      <c r="AN106" s="64"/>
      <c r="AO106" s="64"/>
      <c r="AP106" s="64"/>
      <c r="AQ106" s="64"/>
      <c r="AR106" s="64"/>
      <c r="AS106" s="64"/>
      <c r="AT106" s="232"/>
      <c r="AU106" s="64"/>
      <c r="AV106" s="64"/>
      <c r="AW106" s="64"/>
      <c r="AX106" s="64"/>
      <c r="AY106" s="233"/>
      <c r="AZ106" s="234"/>
      <c r="BA106" s="64"/>
      <c r="BB106" s="235"/>
      <c r="BC106" s="218"/>
    </row>
    <row r="107" spans="1:55" ht="24" customHeight="1">
      <c r="A107" s="218"/>
      <c r="B107" s="218"/>
      <c r="C107" s="218"/>
      <c r="D107" s="219"/>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18"/>
      <c r="AD107" s="218"/>
      <c r="AE107" s="610"/>
      <c r="AF107" s="221"/>
      <c r="AG107" s="221"/>
      <c r="AH107" s="218"/>
      <c r="AI107" s="222"/>
      <c r="AJ107" s="64"/>
      <c r="AK107" s="64"/>
      <c r="AL107" s="64"/>
      <c r="AM107" s="64"/>
      <c r="AN107" s="64"/>
      <c r="AO107" s="64"/>
      <c r="AP107" s="64"/>
      <c r="AQ107" s="64"/>
      <c r="AR107" s="64"/>
      <c r="AS107" s="64"/>
      <c r="AT107" s="232"/>
      <c r="AU107" s="64"/>
      <c r="AV107" s="64"/>
      <c r="AW107" s="64"/>
      <c r="AX107" s="64"/>
      <c r="AY107" s="233"/>
      <c r="AZ107" s="234"/>
      <c r="BA107" s="64"/>
      <c r="BB107" s="235"/>
      <c r="BC107" s="218"/>
    </row>
    <row r="108" spans="1:55" ht="24" customHeight="1">
      <c r="A108" s="218"/>
      <c r="B108" s="218"/>
      <c r="C108" s="218"/>
      <c r="D108" s="219"/>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18"/>
      <c r="AD108" s="218"/>
      <c r="AE108" s="610"/>
      <c r="AF108" s="221"/>
      <c r="AG108" s="221"/>
      <c r="AH108" s="218"/>
      <c r="AI108" s="222"/>
      <c r="AJ108" s="64"/>
      <c r="AK108" s="64"/>
      <c r="AL108" s="64"/>
      <c r="AM108" s="64"/>
      <c r="AN108" s="64"/>
      <c r="AO108" s="64"/>
      <c r="AP108" s="64"/>
      <c r="AQ108" s="64"/>
      <c r="AR108" s="64"/>
      <c r="AS108" s="64"/>
      <c r="AT108" s="232"/>
      <c r="AU108" s="64"/>
      <c r="AV108" s="64"/>
      <c r="AW108" s="64"/>
      <c r="AX108" s="64"/>
      <c r="AY108" s="233"/>
      <c r="AZ108" s="234"/>
      <c r="BA108" s="64"/>
      <c r="BB108" s="235"/>
      <c r="BC108" s="218"/>
    </row>
    <row r="109" spans="1:55" ht="24" customHeight="1">
      <c r="A109" s="218"/>
      <c r="B109" s="218"/>
      <c r="C109" s="218"/>
      <c r="D109" s="219"/>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18"/>
      <c r="AD109" s="218"/>
      <c r="AE109" s="610"/>
      <c r="AF109" s="221"/>
      <c r="AG109" s="221"/>
      <c r="AH109" s="218"/>
      <c r="AI109" s="222"/>
      <c r="AJ109" s="64"/>
      <c r="AK109" s="64"/>
      <c r="AL109" s="64"/>
      <c r="AM109" s="64"/>
      <c r="AN109" s="64"/>
      <c r="AO109" s="64"/>
      <c r="AP109" s="64"/>
      <c r="AQ109" s="64"/>
      <c r="AR109" s="64"/>
      <c r="AS109" s="64"/>
      <c r="AT109" s="232"/>
      <c r="AU109" s="64"/>
      <c r="AV109" s="64"/>
      <c r="AW109" s="64"/>
      <c r="AX109" s="64"/>
      <c r="AY109" s="233"/>
      <c r="AZ109" s="234"/>
      <c r="BA109" s="64"/>
      <c r="BB109" s="235"/>
      <c r="BC109" s="218"/>
    </row>
    <row r="110" spans="1:55" ht="24" customHeight="1">
      <c r="A110" s="218"/>
      <c r="B110" s="218"/>
      <c r="C110" s="218"/>
      <c r="D110" s="219"/>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18"/>
      <c r="AD110" s="218"/>
      <c r="AE110" s="610"/>
      <c r="AF110" s="221"/>
      <c r="AG110" s="221"/>
      <c r="AH110" s="218"/>
      <c r="AI110" s="222"/>
      <c r="AJ110" s="64"/>
      <c r="AK110" s="64"/>
      <c r="AL110" s="64"/>
      <c r="AM110" s="64"/>
      <c r="AN110" s="64"/>
      <c r="AO110" s="64"/>
      <c r="AP110" s="64"/>
      <c r="AQ110" s="64"/>
      <c r="AR110" s="64"/>
      <c r="AS110" s="64"/>
      <c r="AT110" s="232"/>
      <c r="AU110" s="64"/>
      <c r="AV110" s="64"/>
      <c r="AW110" s="64"/>
      <c r="AX110" s="64"/>
      <c r="AY110" s="233"/>
      <c r="AZ110" s="234"/>
      <c r="BA110" s="64"/>
      <c r="BB110" s="235"/>
      <c r="BC110" s="218"/>
    </row>
    <row r="111" spans="1:55" ht="24" customHeight="1">
      <c r="A111" s="218"/>
      <c r="B111" s="218"/>
      <c r="C111" s="218"/>
      <c r="D111" s="219"/>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18"/>
      <c r="AD111" s="218"/>
      <c r="AE111" s="610"/>
      <c r="AF111" s="221"/>
      <c r="AG111" s="221"/>
      <c r="AH111" s="218"/>
      <c r="AI111" s="222"/>
      <c r="AJ111" s="64"/>
      <c r="AK111" s="64"/>
      <c r="AL111" s="64"/>
      <c r="AM111" s="64"/>
      <c r="AN111" s="64"/>
      <c r="AO111" s="64"/>
      <c r="AP111" s="64"/>
      <c r="AQ111" s="64"/>
      <c r="AR111" s="64"/>
      <c r="AS111" s="64"/>
      <c r="AT111" s="232"/>
      <c r="AU111" s="64"/>
      <c r="AV111" s="64"/>
      <c r="AW111" s="64"/>
      <c r="AX111" s="64"/>
      <c r="AY111" s="233"/>
      <c r="AZ111" s="234"/>
      <c r="BA111" s="64"/>
      <c r="BB111" s="235"/>
      <c r="BC111" s="218"/>
    </row>
    <row r="112" spans="1:55" ht="24" customHeight="1">
      <c r="A112" s="218"/>
      <c r="B112" s="218"/>
      <c r="C112" s="218"/>
      <c r="D112" s="219"/>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18"/>
      <c r="AD112" s="218"/>
      <c r="AE112" s="610"/>
      <c r="AF112" s="221"/>
      <c r="AG112" s="221"/>
      <c r="AH112" s="218"/>
      <c r="AI112" s="222"/>
      <c r="AJ112" s="64"/>
      <c r="AK112" s="64"/>
      <c r="AL112" s="64"/>
      <c r="AM112" s="64"/>
      <c r="AN112" s="64"/>
      <c r="AO112" s="64"/>
      <c r="AP112" s="64"/>
      <c r="AQ112" s="64"/>
      <c r="AR112" s="64"/>
      <c r="AS112" s="64"/>
      <c r="AT112" s="232"/>
      <c r="AU112" s="64"/>
      <c r="AV112" s="64"/>
      <c r="AW112" s="64"/>
      <c r="AX112" s="64"/>
      <c r="AY112" s="233"/>
      <c r="AZ112" s="234"/>
      <c r="BA112" s="64"/>
      <c r="BB112" s="235"/>
      <c r="BC112" s="218"/>
    </row>
    <row r="113" spans="1:55" ht="24" customHeight="1">
      <c r="A113" s="218"/>
      <c r="B113" s="218"/>
      <c r="C113" s="218"/>
      <c r="D113" s="219"/>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18"/>
      <c r="AD113" s="218"/>
      <c r="AE113" s="610"/>
      <c r="AF113" s="221"/>
      <c r="AG113" s="221"/>
      <c r="AH113" s="218"/>
      <c r="AI113" s="222"/>
      <c r="AJ113" s="64"/>
      <c r="AK113" s="64"/>
      <c r="AL113" s="64"/>
      <c r="AM113" s="64"/>
      <c r="AN113" s="64"/>
      <c r="AO113" s="64"/>
      <c r="AP113" s="64"/>
      <c r="AQ113" s="64"/>
      <c r="AR113" s="64"/>
      <c r="AS113" s="64"/>
      <c r="AT113" s="232"/>
      <c r="AU113" s="64"/>
      <c r="AV113" s="64"/>
      <c r="AW113" s="64"/>
      <c r="AX113" s="64"/>
      <c r="AY113" s="233"/>
      <c r="AZ113" s="234"/>
      <c r="BA113" s="64"/>
      <c r="BB113" s="235"/>
      <c r="BC113" s="218"/>
    </row>
    <row r="114" spans="1:55" ht="24" customHeight="1">
      <c r="A114" s="218"/>
      <c r="B114" s="218"/>
      <c r="C114" s="218"/>
      <c r="D114" s="219"/>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18"/>
      <c r="AD114" s="218"/>
      <c r="AE114" s="610"/>
      <c r="AF114" s="221"/>
      <c r="AG114" s="221"/>
      <c r="AH114" s="218"/>
      <c r="AI114" s="222"/>
      <c r="AJ114" s="64"/>
      <c r="AK114" s="64"/>
      <c r="AL114" s="64"/>
      <c r="AM114" s="64"/>
      <c r="AN114" s="64"/>
      <c r="AO114" s="64"/>
      <c r="AP114" s="64"/>
      <c r="AQ114" s="64"/>
      <c r="AR114" s="64"/>
      <c r="AS114" s="64"/>
      <c r="AT114" s="232"/>
      <c r="AU114" s="64"/>
      <c r="AV114" s="64"/>
      <c r="AW114" s="64"/>
      <c r="AX114" s="64"/>
      <c r="AY114" s="233"/>
      <c r="AZ114" s="234"/>
      <c r="BA114" s="64"/>
      <c r="BB114" s="235"/>
      <c r="BC114" s="218"/>
    </row>
    <row r="115" spans="1:55" ht="24" customHeight="1">
      <c r="A115" s="218"/>
      <c r="B115" s="218"/>
      <c r="C115" s="218"/>
      <c r="D115" s="219"/>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18"/>
      <c r="AD115" s="218"/>
      <c r="AE115" s="610"/>
      <c r="AF115" s="221"/>
      <c r="AG115" s="221"/>
      <c r="AH115" s="218"/>
      <c r="AI115" s="222"/>
      <c r="AJ115" s="64"/>
      <c r="AK115" s="64"/>
      <c r="AL115" s="64"/>
      <c r="AM115" s="64"/>
      <c r="AN115" s="64"/>
      <c r="AO115" s="64"/>
      <c r="AP115" s="64"/>
      <c r="AQ115" s="64"/>
      <c r="AR115" s="64"/>
      <c r="AS115" s="64"/>
      <c r="AT115" s="232"/>
      <c r="AU115" s="64"/>
      <c r="AV115" s="64"/>
      <c r="AW115" s="64"/>
      <c r="AX115" s="64"/>
      <c r="AY115" s="233"/>
      <c r="AZ115" s="234"/>
      <c r="BA115" s="64"/>
      <c r="BB115" s="235"/>
      <c r="BC115" s="218"/>
    </row>
    <row r="116" spans="1:55" ht="24" customHeight="1">
      <c r="A116" s="218"/>
      <c r="B116" s="218"/>
      <c r="C116" s="218"/>
      <c r="D116" s="219"/>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18"/>
      <c r="AD116" s="218"/>
      <c r="AE116" s="610"/>
      <c r="AF116" s="221"/>
      <c r="AG116" s="221"/>
      <c r="AH116" s="218"/>
      <c r="AI116" s="222"/>
      <c r="AJ116" s="64"/>
      <c r="AK116" s="64"/>
      <c r="AL116" s="64"/>
      <c r="AM116" s="64"/>
      <c r="AN116" s="64"/>
      <c r="AO116" s="64"/>
      <c r="AP116" s="64"/>
      <c r="AQ116" s="64"/>
      <c r="AR116" s="64"/>
      <c r="AS116" s="64"/>
      <c r="AT116" s="232"/>
      <c r="AU116" s="64"/>
      <c r="AV116" s="64"/>
      <c r="AW116" s="64"/>
      <c r="AX116" s="64"/>
      <c r="AY116" s="233"/>
      <c r="AZ116" s="234"/>
      <c r="BA116" s="64"/>
      <c r="BB116" s="235"/>
      <c r="BC116" s="218"/>
    </row>
    <row r="117" spans="1:55" ht="24" customHeight="1">
      <c r="A117" s="218"/>
      <c r="B117" s="218"/>
      <c r="C117" s="218"/>
      <c r="D117" s="219"/>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18"/>
      <c r="AD117" s="218"/>
      <c r="AE117" s="610"/>
      <c r="AF117" s="221"/>
      <c r="AG117" s="221"/>
      <c r="AH117" s="218"/>
      <c r="AI117" s="222"/>
      <c r="AJ117" s="64"/>
      <c r="AK117" s="64"/>
      <c r="AL117" s="64"/>
      <c r="AM117" s="64"/>
      <c r="AN117" s="64"/>
      <c r="AO117" s="64"/>
      <c r="AP117" s="64"/>
      <c r="AQ117" s="64"/>
      <c r="AR117" s="64"/>
      <c r="AS117" s="64"/>
      <c r="AT117" s="232"/>
      <c r="AU117" s="64"/>
      <c r="AV117" s="64"/>
      <c r="AW117" s="64"/>
      <c r="AX117" s="64"/>
      <c r="AY117" s="233"/>
      <c r="AZ117" s="234"/>
      <c r="BA117" s="64"/>
      <c r="BB117" s="235"/>
      <c r="BC117" s="218"/>
    </row>
    <row r="118" spans="1:55" ht="24" customHeight="1">
      <c r="A118" s="218"/>
      <c r="B118" s="218"/>
      <c r="C118" s="218"/>
      <c r="D118" s="219"/>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18"/>
      <c r="AD118" s="218"/>
      <c r="AE118" s="610"/>
      <c r="AF118" s="221"/>
      <c r="AG118" s="221"/>
      <c r="AH118" s="218"/>
      <c r="AI118" s="222"/>
      <c r="AJ118" s="64"/>
      <c r="AK118" s="64"/>
      <c r="AL118" s="64"/>
      <c r="AM118" s="64"/>
      <c r="AN118" s="64"/>
      <c r="AO118" s="64"/>
      <c r="AP118" s="64"/>
      <c r="AQ118" s="64"/>
      <c r="AR118" s="64"/>
      <c r="AS118" s="64"/>
      <c r="AT118" s="232"/>
      <c r="AU118" s="64"/>
      <c r="AV118" s="64"/>
      <c r="AW118" s="64"/>
      <c r="AX118" s="64"/>
      <c r="AY118" s="233"/>
      <c r="AZ118" s="234"/>
      <c r="BA118" s="64"/>
      <c r="BB118" s="235"/>
      <c r="BC118" s="218"/>
    </row>
    <row r="119" spans="1:55" ht="24" customHeight="1">
      <c r="A119" s="218"/>
      <c r="B119" s="218"/>
      <c r="C119" s="218"/>
      <c r="D119" s="219"/>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18"/>
      <c r="AD119" s="218"/>
      <c r="AE119" s="610"/>
      <c r="AF119" s="221"/>
      <c r="AG119" s="221"/>
      <c r="AH119" s="218"/>
      <c r="AI119" s="222"/>
      <c r="AJ119" s="64"/>
      <c r="AK119" s="64"/>
      <c r="AL119" s="64"/>
      <c r="AM119" s="64"/>
      <c r="AN119" s="64"/>
      <c r="AO119" s="64"/>
      <c r="AP119" s="64"/>
      <c r="AQ119" s="64"/>
      <c r="AR119" s="64"/>
      <c r="AS119" s="64"/>
      <c r="AT119" s="232"/>
      <c r="AU119" s="64"/>
      <c r="AV119" s="64"/>
      <c r="AW119" s="64"/>
      <c r="AX119" s="64"/>
      <c r="AY119" s="233"/>
      <c r="AZ119" s="234"/>
      <c r="BA119" s="64"/>
      <c r="BB119" s="235"/>
      <c r="BC119" s="218"/>
    </row>
    <row r="120" spans="1:55" ht="24" customHeight="1">
      <c r="A120" s="218"/>
      <c r="B120" s="218"/>
      <c r="C120" s="218"/>
      <c r="D120" s="219"/>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18"/>
      <c r="AD120" s="218"/>
      <c r="AE120" s="610"/>
      <c r="AF120" s="221"/>
      <c r="AG120" s="221"/>
      <c r="AH120" s="218"/>
      <c r="AI120" s="222"/>
      <c r="AJ120" s="64"/>
      <c r="AK120" s="64"/>
      <c r="AL120" s="64"/>
      <c r="AM120" s="64"/>
      <c r="AN120" s="64"/>
      <c r="AO120" s="64"/>
      <c r="AP120" s="64"/>
      <c r="AQ120" s="64"/>
      <c r="AR120" s="64"/>
      <c r="AS120" s="64"/>
      <c r="AT120" s="232"/>
      <c r="AU120" s="64"/>
      <c r="AV120" s="64"/>
      <c r="AW120" s="64"/>
      <c r="AX120" s="64"/>
      <c r="AY120" s="233"/>
      <c r="AZ120" s="234"/>
      <c r="BA120" s="64"/>
      <c r="BB120" s="235"/>
      <c r="BC120" s="218"/>
    </row>
    <row r="121" spans="36:53" ht="24" customHeight="1">
      <c r="AJ121" s="64"/>
      <c r="AK121" s="64"/>
      <c r="AL121" s="64"/>
      <c r="AM121" s="64"/>
      <c r="AN121" s="64"/>
      <c r="AO121" s="64"/>
      <c r="AP121" s="64"/>
      <c r="AQ121" s="64"/>
      <c r="AR121" s="64"/>
      <c r="AS121" s="64"/>
      <c r="AT121" s="232"/>
      <c r="AU121" s="64"/>
      <c r="AV121" s="64"/>
      <c r="AW121" s="64"/>
      <c r="AX121" s="64"/>
      <c r="AY121" s="233"/>
      <c r="AZ121" s="234"/>
      <c r="BA121" s="64"/>
    </row>
    <row r="122" spans="36:53" ht="24" customHeight="1">
      <c r="AJ122" s="64"/>
      <c r="AK122" s="64"/>
      <c r="AL122" s="64"/>
      <c r="AM122" s="64"/>
      <c r="AN122" s="64"/>
      <c r="AO122" s="64"/>
      <c r="AP122" s="64"/>
      <c r="AQ122" s="64"/>
      <c r="AR122" s="64"/>
      <c r="AS122" s="64"/>
      <c r="AT122" s="232"/>
      <c r="AU122" s="64"/>
      <c r="AV122" s="64"/>
      <c r="AW122" s="64"/>
      <c r="AX122" s="64"/>
      <c r="AY122" s="233"/>
      <c r="AZ122" s="234"/>
      <c r="BA122" s="64"/>
    </row>
    <row r="123" spans="36:53" ht="24" customHeight="1">
      <c r="AJ123" s="64"/>
      <c r="AK123" s="64"/>
      <c r="AL123" s="64"/>
      <c r="AM123" s="64"/>
      <c r="AN123" s="64"/>
      <c r="AO123" s="64"/>
      <c r="AP123" s="64"/>
      <c r="AQ123" s="64"/>
      <c r="AR123" s="64"/>
      <c r="AS123" s="64"/>
      <c r="AT123" s="232"/>
      <c r="AU123" s="64"/>
      <c r="AV123" s="64"/>
      <c r="AW123" s="64"/>
      <c r="AX123" s="64"/>
      <c r="AY123" s="233"/>
      <c r="AZ123" s="234"/>
      <c r="BA123" s="64"/>
    </row>
    <row r="124" spans="36:53" ht="24" customHeight="1">
      <c r="AJ124" s="64"/>
      <c r="AK124" s="64"/>
      <c r="AL124" s="64"/>
      <c r="AM124" s="64"/>
      <c r="AN124" s="64"/>
      <c r="AO124" s="64"/>
      <c r="AP124" s="64"/>
      <c r="AQ124" s="64"/>
      <c r="AR124" s="64"/>
      <c r="AS124" s="64"/>
      <c r="AT124" s="232"/>
      <c r="AU124" s="64"/>
      <c r="AV124" s="64"/>
      <c r="AW124" s="64"/>
      <c r="AX124" s="64"/>
      <c r="AY124" s="233"/>
      <c r="AZ124" s="234"/>
      <c r="BA124" s="64"/>
    </row>
    <row r="125" spans="36:53" ht="24" customHeight="1">
      <c r="AJ125" s="64"/>
      <c r="AK125" s="64"/>
      <c r="AL125" s="64"/>
      <c r="AM125" s="64"/>
      <c r="AN125" s="64"/>
      <c r="AO125" s="64"/>
      <c r="AP125" s="64"/>
      <c r="AQ125" s="64"/>
      <c r="AR125" s="64"/>
      <c r="AS125" s="64"/>
      <c r="AT125" s="232"/>
      <c r="AU125" s="64"/>
      <c r="AV125" s="64"/>
      <c r="AW125" s="64"/>
      <c r="AX125" s="64"/>
      <c r="AY125" s="233"/>
      <c r="AZ125" s="234"/>
      <c r="BA125" s="64"/>
    </row>
    <row r="126" spans="36:53" ht="24" customHeight="1">
      <c r="AJ126" s="64"/>
      <c r="AK126" s="64"/>
      <c r="AL126" s="64"/>
      <c r="AM126" s="64"/>
      <c r="AN126" s="64"/>
      <c r="AO126" s="64"/>
      <c r="AP126" s="64"/>
      <c r="AQ126" s="64"/>
      <c r="AR126" s="64"/>
      <c r="AS126" s="64"/>
      <c r="AT126" s="232"/>
      <c r="AU126" s="64"/>
      <c r="AV126" s="64"/>
      <c r="AW126" s="64"/>
      <c r="AX126" s="64"/>
      <c r="AY126" s="233"/>
      <c r="AZ126" s="234"/>
      <c r="BA126" s="64"/>
    </row>
    <row r="127" spans="36:53" ht="24" customHeight="1">
      <c r="AJ127" s="64"/>
      <c r="AK127" s="64"/>
      <c r="AL127" s="64"/>
      <c r="AM127" s="64"/>
      <c r="AN127" s="64"/>
      <c r="AO127" s="64"/>
      <c r="AP127" s="64"/>
      <c r="AQ127" s="64"/>
      <c r="AR127" s="64"/>
      <c r="AS127" s="64"/>
      <c r="AT127" s="232"/>
      <c r="AU127" s="64"/>
      <c r="AV127" s="64"/>
      <c r="AW127" s="64"/>
      <c r="AX127" s="64"/>
      <c r="AY127" s="233"/>
      <c r="AZ127" s="234"/>
      <c r="BA127" s="64"/>
    </row>
    <row r="128" spans="32:53" ht="24" customHeight="1">
      <c r="AF128" s="67"/>
      <c r="AG128" s="67"/>
      <c r="AJ128" s="64"/>
      <c r="AK128" s="64"/>
      <c r="AL128" s="64"/>
      <c r="AM128" s="64"/>
      <c r="AN128" s="64"/>
      <c r="AO128" s="64"/>
      <c r="AP128" s="64"/>
      <c r="AQ128" s="64"/>
      <c r="AR128" s="64"/>
      <c r="AS128" s="64"/>
      <c r="AT128" s="232"/>
      <c r="AU128" s="64"/>
      <c r="AV128" s="64"/>
      <c r="AW128" s="64"/>
      <c r="AX128" s="64"/>
      <c r="AY128" s="233"/>
      <c r="AZ128" s="234"/>
      <c r="BA128" s="64"/>
    </row>
    <row r="129" spans="32:53" ht="24" customHeight="1">
      <c r="AF129" s="67"/>
      <c r="AG129" s="67"/>
      <c r="AJ129" s="64"/>
      <c r="AK129" s="64"/>
      <c r="AL129" s="64"/>
      <c r="AM129" s="64"/>
      <c r="AN129" s="64"/>
      <c r="AO129" s="64"/>
      <c r="AP129" s="64"/>
      <c r="AQ129" s="64"/>
      <c r="AR129" s="64"/>
      <c r="AS129" s="64"/>
      <c r="AT129" s="232"/>
      <c r="AU129" s="64"/>
      <c r="AV129" s="64"/>
      <c r="AW129" s="64"/>
      <c r="AX129" s="64"/>
      <c r="AY129" s="233"/>
      <c r="AZ129" s="234"/>
      <c r="BA129" s="64"/>
    </row>
    <row r="130" spans="32:53" ht="24" customHeight="1">
      <c r="AF130" s="67"/>
      <c r="AG130" s="67"/>
      <c r="AJ130" s="64"/>
      <c r="AK130" s="64"/>
      <c r="AL130" s="64"/>
      <c r="AM130" s="64"/>
      <c r="AN130" s="64"/>
      <c r="AO130" s="64"/>
      <c r="AP130" s="64"/>
      <c r="AQ130" s="64"/>
      <c r="AR130" s="64"/>
      <c r="AS130" s="64"/>
      <c r="AT130" s="232"/>
      <c r="AU130" s="64"/>
      <c r="AV130" s="64"/>
      <c r="AW130" s="64"/>
      <c r="AX130" s="64"/>
      <c r="AY130" s="233"/>
      <c r="AZ130" s="234"/>
      <c r="BA130" s="64"/>
    </row>
    <row r="131" spans="32:53" ht="24" customHeight="1">
      <c r="AF131" s="67"/>
      <c r="AG131" s="67"/>
      <c r="AJ131" s="64"/>
      <c r="AK131" s="64"/>
      <c r="AL131" s="64"/>
      <c r="AM131" s="64"/>
      <c r="AN131" s="64"/>
      <c r="AO131" s="64"/>
      <c r="AP131" s="64"/>
      <c r="AQ131" s="64"/>
      <c r="AR131" s="64"/>
      <c r="AS131" s="64"/>
      <c r="AT131" s="232"/>
      <c r="AU131" s="64"/>
      <c r="AV131" s="64"/>
      <c r="AW131" s="64"/>
      <c r="AX131" s="64"/>
      <c r="AY131" s="233"/>
      <c r="AZ131" s="234"/>
      <c r="BA131" s="64"/>
    </row>
    <row r="132" spans="32:53" ht="24" customHeight="1">
      <c r="AF132" s="67"/>
      <c r="AG132" s="67"/>
      <c r="AJ132" s="64"/>
      <c r="AK132" s="64"/>
      <c r="AL132" s="64"/>
      <c r="AM132" s="64"/>
      <c r="AN132" s="64"/>
      <c r="AO132" s="64"/>
      <c r="AP132" s="64"/>
      <c r="AQ132" s="64"/>
      <c r="AR132" s="64"/>
      <c r="AS132" s="64"/>
      <c r="AT132" s="232"/>
      <c r="AU132" s="64"/>
      <c r="AV132" s="64"/>
      <c r="AW132" s="64"/>
      <c r="AX132" s="64"/>
      <c r="AY132" s="233"/>
      <c r="AZ132" s="234"/>
      <c r="BA132" s="64"/>
    </row>
    <row r="133" spans="32:53" ht="24" customHeight="1">
      <c r="AF133" s="67"/>
      <c r="AG133" s="67"/>
      <c r="AJ133" s="64"/>
      <c r="AK133" s="64"/>
      <c r="AL133" s="64"/>
      <c r="AM133" s="64"/>
      <c r="AN133" s="64"/>
      <c r="AO133" s="64"/>
      <c r="AP133" s="64"/>
      <c r="AQ133" s="64"/>
      <c r="AR133" s="64"/>
      <c r="AS133" s="64"/>
      <c r="AT133" s="232"/>
      <c r="AU133" s="64"/>
      <c r="AV133" s="64"/>
      <c r="AW133" s="64"/>
      <c r="AX133" s="64"/>
      <c r="AY133" s="233"/>
      <c r="AZ133" s="234"/>
      <c r="BA133" s="64"/>
    </row>
    <row r="134" spans="32:53" ht="24" customHeight="1">
      <c r="AF134" s="67"/>
      <c r="AG134" s="67"/>
      <c r="AJ134" s="64"/>
      <c r="AK134" s="64"/>
      <c r="AL134" s="64"/>
      <c r="AM134" s="64"/>
      <c r="AN134" s="64"/>
      <c r="AO134" s="64"/>
      <c r="AP134" s="64"/>
      <c r="AQ134" s="64"/>
      <c r="AR134" s="64"/>
      <c r="AS134" s="64"/>
      <c r="AT134" s="232"/>
      <c r="AU134" s="64"/>
      <c r="AV134" s="64"/>
      <c r="AW134" s="64"/>
      <c r="AX134" s="64"/>
      <c r="AY134" s="233"/>
      <c r="AZ134" s="234"/>
      <c r="BA134" s="64"/>
    </row>
    <row r="135" spans="32:53" ht="24" customHeight="1">
      <c r="AF135" s="67"/>
      <c r="AG135" s="67"/>
      <c r="AJ135" s="64"/>
      <c r="AK135" s="64"/>
      <c r="AL135" s="64"/>
      <c r="AM135" s="64"/>
      <c r="AN135" s="64"/>
      <c r="AO135" s="64"/>
      <c r="AP135" s="64"/>
      <c r="AQ135" s="64"/>
      <c r="AR135" s="64"/>
      <c r="AS135" s="64"/>
      <c r="AT135" s="232"/>
      <c r="AU135" s="64"/>
      <c r="AV135" s="64"/>
      <c r="AW135" s="64"/>
      <c r="AX135" s="64"/>
      <c r="AY135" s="233"/>
      <c r="AZ135" s="234"/>
      <c r="BA135" s="64"/>
    </row>
    <row r="136" spans="32:53" ht="24" customHeight="1">
      <c r="AF136" s="67"/>
      <c r="AG136" s="67"/>
      <c r="AJ136" s="64"/>
      <c r="AK136" s="64"/>
      <c r="AL136" s="64"/>
      <c r="AM136" s="64"/>
      <c r="AN136" s="64"/>
      <c r="AO136" s="64"/>
      <c r="AP136" s="64"/>
      <c r="AQ136" s="64"/>
      <c r="AR136" s="64"/>
      <c r="AS136" s="64"/>
      <c r="AT136" s="232"/>
      <c r="AU136" s="64"/>
      <c r="AV136" s="64"/>
      <c r="AW136" s="64"/>
      <c r="AX136" s="64"/>
      <c r="AY136" s="233"/>
      <c r="AZ136" s="234"/>
      <c r="BA136" s="64"/>
    </row>
    <row r="137" spans="32:53" ht="24" customHeight="1">
      <c r="AF137" s="67"/>
      <c r="AG137" s="67"/>
      <c r="AJ137" s="64"/>
      <c r="AK137" s="64"/>
      <c r="AL137" s="64"/>
      <c r="AM137" s="64"/>
      <c r="AN137" s="64"/>
      <c r="AO137" s="64"/>
      <c r="AP137" s="64"/>
      <c r="AQ137" s="64"/>
      <c r="AR137" s="64"/>
      <c r="AS137" s="64"/>
      <c r="AT137" s="232"/>
      <c r="AU137" s="64"/>
      <c r="AV137" s="64"/>
      <c r="AW137" s="64"/>
      <c r="AX137" s="64"/>
      <c r="AY137" s="233"/>
      <c r="AZ137" s="234"/>
      <c r="BA137" s="64"/>
    </row>
    <row r="138" spans="32:53" ht="24" customHeight="1">
      <c r="AF138" s="67"/>
      <c r="AG138" s="67"/>
      <c r="AJ138" s="64"/>
      <c r="AK138" s="64"/>
      <c r="AL138" s="64"/>
      <c r="AM138" s="64"/>
      <c r="AN138" s="64"/>
      <c r="AO138" s="64"/>
      <c r="AP138" s="64"/>
      <c r="AQ138" s="64"/>
      <c r="AR138" s="64"/>
      <c r="AS138" s="64"/>
      <c r="AT138" s="232"/>
      <c r="AU138" s="64"/>
      <c r="AV138" s="64"/>
      <c r="AW138" s="64"/>
      <c r="AX138" s="64"/>
      <c r="AY138" s="233"/>
      <c r="AZ138" s="234"/>
      <c r="BA138" s="64"/>
    </row>
    <row r="139" spans="32:53" ht="24" customHeight="1">
      <c r="AF139" s="67"/>
      <c r="AG139" s="67"/>
      <c r="AJ139" s="64"/>
      <c r="AK139" s="64"/>
      <c r="AL139" s="64"/>
      <c r="AM139" s="64"/>
      <c r="AN139" s="64"/>
      <c r="AO139" s="64"/>
      <c r="AP139" s="64"/>
      <c r="AQ139" s="64"/>
      <c r="AR139" s="64"/>
      <c r="AS139" s="64"/>
      <c r="AT139" s="232"/>
      <c r="AU139" s="64"/>
      <c r="AV139" s="64"/>
      <c r="AW139" s="64"/>
      <c r="AX139" s="64"/>
      <c r="AY139" s="233"/>
      <c r="AZ139" s="234"/>
      <c r="BA139" s="64"/>
    </row>
    <row r="140" spans="32:53" ht="24" customHeight="1">
      <c r="AF140" s="67"/>
      <c r="AG140" s="67"/>
      <c r="AJ140" s="64"/>
      <c r="AK140" s="64"/>
      <c r="AL140" s="64"/>
      <c r="AM140" s="64"/>
      <c r="AN140" s="64"/>
      <c r="AO140" s="64"/>
      <c r="AP140" s="64"/>
      <c r="AQ140" s="64"/>
      <c r="AR140" s="64"/>
      <c r="AS140" s="64"/>
      <c r="AT140" s="232"/>
      <c r="AU140" s="64"/>
      <c r="AV140" s="64"/>
      <c r="AW140" s="64"/>
      <c r="AX140" s="64"/>
      <c r="AY140" s="233"/>
      <c r="AZ140" s="234"/>
      <c r="BA140" s="64"/>
    </row>
    <row r="141" spans="32:53" ht="24" customHeight="1">
      <c r="AF141" s="67"/>
      <c r="AG141" s="67"/>
      <c r="AJ141" s="64"/>
      <c r="AK141" s="64"/>
      <c r="AL141" s="64"/>
      <c r="AM141" s="64"/>
      <c r="AN141" s="64"/>
      <c r="AO141" s="64"/>
      <c r="AP141" s="64"/>
      <c r="AQ141" s="64"/>
      <c r="AR141" s="64"/>
      <c r="AS141" s="64"/>
      <c r="AT141" s="232"/>
      <c r="AU141" s="64"/>
      <c r="AV141" s="64"/>
      <c r="AW141" s="64"/>
      <c r="AX141" s="64"/>
      <c r="AY141" s="233"/>
      <c r="AZ141" s="234"/>
      <c r="BA141" s="64"/>
    </row>
    <row r="142" spans="32:33" ht="24" customHeight="1">
      <c r="AF142" s="67"/>
      <c r="AG142" s="67"/>
    </row>
    <row r="143" spans="32:33" ht="24" customHeight="1">
      <c r="AF143" s="67"/>
      <c r="AG143" s="67"/>
    </row>
    <row r="144" spans="32:53" ht="24" customHeight="1">
      <c r="AF144" s="67"/>
      <c r="AG144" s="67"/>
      <c r="AJ144" s="67"/>
      <c r="AK144" s="67"/>
      <c r="AL144" s="67"/>
      <c r="AM144" s="67"/>
      <c r="AN144" s="67"/>
      <c r="AO144" s="67"/>
      <c r="AP144" s="67"/>
      <c r="AQ144" s="67"/>
      <c r="AR144" s="67"/>
      <c r="AS144" s="67"/>
      <c r="AT144" s="87"/>
      <c r="AU144" s="67"/>
      <c r="AV144" s="67"/>
      <c r="AW144" s="67"/>
      <c r="AX144" s="67"/>
      <c r="AY144" s="236"/>
      <c r="AZ144" s="237"/>
      <c r="BA144" s="67"/>
    </row>
    <row r="145" spans="32:53" ht="24" customHeight="1">
      <c r="AF145" s="67"/>
      <c r="AG145" s="67"/>
      <c r="AJ145" s="67"/>
      <c r="AK145" s="67"/>
      <c r="AL145" s="67"/>
      <c r="AM145" s="67"/>
      <c r="AN145" s="67"/>
      <c r="AO145" s="67"/>
      <c r="AP145" s="67"/>
      <c r="AQ145" s="67"/>
      <c r="AR145" s="67"/>
      <c r="AS145" s="67"/>
      <c r="AT145" s="87"/>
      <c r="AU145" s="67"/>
      <c r="AV145" s="67"/>
      <c r="AW145" s="67"/>
      <c r="AX145" s="67"/>
      <c r="AY145" s="236"/>
      <c r="AZ145" s="237"/>
      <c r="BA145" s="67"/>
    </row>
    <row r="146" spans="32:53" ht="24" customHeight="1">
      <c r="AF146" s="67"/>
      <c r="AG146" s="67"/>
      <c r="AJ146" s="67"/>
      <c r="AK146" s="67"/>
      <c r="AL146" s="67"/>
      <c r="AM146" s="67"/>
      <c r="AN146" s="67"/>
      <c r="AO146" s="67"/>
      <c r="AP146" s="67"/>
      <c r="AQ146" s="67"/>
      <c r="AR146" s="67"/>
      <c r="AS146" s="67"/>
      <c r="AT146" s="87"/>
      <c r="AU146" s="67"/>
      <c r="AV146" s="67"/>
      <c r="AW146" s="67"/>
      <c r="AX146" s="67"/>
      <c r="AY146" s="236"/>
      <c r="AZ146" s="237"/>
      <c r="BA146" s="67"/>
    </row>
    <row r="147" spans="32:53" ht="24" customHeight="1">
      <c r="AF147" s="67"/>
      <c r="AG147" s="67"/>
      <c r="AJ147" s="67"/>
      <c r="AK147" s="67"/>
      <c r="AL147" s="67"/>
      <c r="AM147" s="67"/>
      <c r="AN147" s="67"/>
      <c r="AO147" s="67"/>
      <c r="AP147" s="67"/>
      <c r="AQ147" s="67"/>
      <c r="AR147" s="67"/>
      <c r="AS147" s="67"/>
      <c r="AT147" s="87"/>
      <c r="AU147" s="67"/>
      <c r="AV147" s="67"/>
      <c r="AW147" s="67"/>
      <c r="AX147" s="67"/>
      <c r="AY147" s="236"/>
      <c r="AZ147" s="237"/>
      <c r="BA147" s="67"/>
    </row>
    <row r="148" spans="32:53" ht="24" customHeight="1">
      <c r="AF148" s="67"/>
      <c r="AG148" s="67"/>
      <c r="AJ148" s="67"/>
      <c r="AK148" s="67"/>
      <c r="AL148" s="67"/>
      <c r="AM148" s="67"/>
      <c r="AN148" s="67"/>
      <c r="AO148" s="67"/>
      <c r="AP148" s="67"/>
      <c r="AQ148" s="67"/>
      <c r="AR148" s="67"/>
      <c r="AS148" s="67"/>
      <c r="AT148" s="87"/>
      <c r="AU148" s="67"/>
      <c r="AV148" s="67"/>
      <c r="AW148" s="67"/>
      <c r="AX148" s="67"/>
      <c r="AY148" s="236"/>
      <c r="AZ148" s="237"/>
      <c r="BA148" s="67"/>
    </row>
    <row r="149" spans="32:53" ht="24" customHeight="1">
      <c r="AF149" s="67"/>
      <c r="AG149" s="67"/>
      <c r="AJ149" s="67"/>
      <c r="AK149" s="67"/>
      <c r="AL149" s="67"/>
      <c r="AM149" s="67"/>
      <c r="AN149" s="67"/>
      <c r="AO149" s="67"/>
      <c r="AP149" s="67"/>
      <c r="AQ149" s="67"/>
      <c r="AR149" s="67"/>
      <c r="AS149" s="67"/>
      <c r="AT149" s="87"/>
      <c r="AU149" s="67"/>
      <c r="AV149" s="67"/>
      <c r="AW149" s="67"/>
      <c r="AX149" s="67"/>
      <c r="AY149" s="236"/>
      <c r="AZ149" s="237"/>
      <c r="BA149" s="67"/>
    </row>
    <row r="150" spans="32:53" ht="24" customHeight="1">
      <c r="AF150" s="67"/>
      <c r="AG150" s="67"/>
      <c r="AJ150" s="67"/>
      <c r="AK150" s="67"/>
      <c r="AL150" s="67"/>
      <c r="AM150" s="67"/>
      <c r="AN150" s="67"/>
      <c r="AO150" s="67"/>
      <c r="AP150" s="67"/>
      <c r="AQ150" s="67"/>
      <c r="AR150" s="67"/>
      <c r="AS150" s="67"/>
      <c r="AT150" s="87"/>
      <c r="AU150" s="67"/>
      <c r="AV150" s="67"/>
      <c r="AW150" s="67"/>
      <c r="AX150" s="67"/>
      <c r="AY150" s="236"/>
      <c r="AZ150" s="237"/>
      <c r="BA150" s="67"/>
    </row>
    <row r="151" spans="32:53" ht="24" customHeight="1">
      <c r="AF151" s="67"/>
      <c r="AG151" s="67"/>
      <c r="AJ151" s="67"/>
      <c r="AK151" s="67"/>
      <c r="AL151" s="67"/>
      <c r="AM151" s="67"/>
      <c r="AN151" s="67"/>
      <c r="AO151" s="67"/>
      <c r="AP151" s="67"/>
      <c r="AQ151" s="67"/>
      <c r="AR151" s="67"/>
      <c r="AS151" s="67"/>
      <c r="AT151" s="87"/>
      <c r="AU151" s="67"/>
      <c r="AV151" s="67"/>
      <c r="AW151" s="67"/>
      <c r="AX151" s="67"/>
      <c r="AY151" s="236"/>
      <c r="AZ151" s="237"/>
      <c r="BA151" s="67"/>
    </row>
    <row r="152" spans="32:53" ht="24" customHeight="1">
      <c r="AF152" s="67"/>
      <c r="AG152" s="67"/>
      <c r="AJ152" s="67"/>
      <c r="AK152" s="67"/>
      <c r="AL152" s="67"/>
      <c r="AM152" s="67"/>
      <c r="AN152" s="67"/>
      <c r="AO152" s="67"/>
      <c r="AP152" s="67"/>
      <c r="AQ152" s="67"/>
      <c r="AR152" s="67"/>
      <c r="AS152" s="67"/>
      <c r="AT152" s="87"/>
      <c r="AU152" s="67"/>
      <c r="AV152" s="67"/>
      <c r="AW152" s="67"/>
      <c r="AX152" s="67"/>
      <c r="AY152" s="236"/>
      <c r="AZ152" s="237"/>
      <c r="BA152" s="67"/>
    </row>
    <row r="153" spans="32:53" ht="24" customHeight="1">
      <c r="AF153" s="67"/>
      <c r="AG153" s="67"/>
      <c r="AJ153" s="67"/>
      <c r="AK153" s="67"/>
      <c r="AL153" s="67"/>
      <c r="AM153" s="67"/>
      <c r="AN153" s="67"/>
      <c r="AO153" s="67"/>
      <c r="AP153" s="67"/>
      <c r="AQ153" s="67"/>
      <c r="AR153" s="67"/>
      <c r="AS153" s="67"/>
      <c r="AT153" s="87"/>
      <c r="AU153" s="67"/>
      <c r="AV153" s="67"/>
      <c r="AW153" s="67"/>
      <c r="AX153" s="67"/>
      <c r="AY153" s="236"/>
      <c r="AZ153" s="237"/>
      <c r="BA153" s="67"/>
    </row>
    <row r="154" spans="32:53" ht="24" customHeight="1">
      <c r="AF154" s="67"/>
      <c r="AG154" s="67"/>
      <c r="AJ154" s="67"/>
      <c r="AK154" s="67"/>
      <c r="AL154" s="67"/>
      <c r="AM154" s="67"/>
      <c r="AN154" s="67"/>
      <c r="AO154" s="67"/>
      <c r="AP154" s="67"/>
      <c r="AQ154" s="67"/>
      <c r="AR154" s="67"/>
      <c r="AS154" s="67"/>
      <c r="AT154" s="87"/>
      <c r="AU154" s="67"/>
      <c r="AV154" s="67"/>
      <c r="AW154" s="67"/>
      <c r="AX154" s="67"/>
      <c r="AY154" s="236"/>
      <c r="AZ154" s="237"/>
      <c r="BA154" s="67"/>
    </row>
    <row r="155" spans="32:53" ht="24" customHeight="1">
      <c r="AF155" s="67"/>
      <c r="AG155" s="67"/>
      <c r="AJ155" s="67"/>
      <c r="AK155" s="67"/>
      <c r="AL155" s="67"/>
      <c r="AM155" s="67"/>
      <c r="AN155" s="67"/>
      <c r="AO155" s="67"/>
      <c r="AP155" s="67"/>
      <c r="AQ155" s="67"/>
      <c r="AR155" s="67"/>
      <c r="AS155" s="67"/>
      <c r="AT155" s="87"/>
      <c r="AU155" s="67"/>
      <c r="AV155" s="67"/>
      <c r="AW155" s="67"/>
      <c r="AX155" s="67"/>
      <c r="AY155" s="236"/>
      <c r="AZ155" s="237"/>
      <c r="BA155" s="67"/>
    </row>
    <row r="156" spans="32:53" ht="24" customHeight="1">
      <c r="AF156" s="67"/>
      <c r="AG156" s="67"/>
      <c r="AJ156" s="67"/>
      <c r="AK156" s="67"/>
      <c r="AL156" s="67"/>
      <c r="AM156" s="67"/>
      <c r="AN156" s="67"/>
      <c r="AO156" s="67"/>
      <c r="AP156" s="67"/>
      <c r="AQ156" s="67"/>
      <c r="AR156" s="67"/>
      <c r="AS156" s="67"/>
      <c r="AT156" s="87"/>
      <c r="AU156" s="67"/>
      <c r="AV156" s="67"/>
      <c r="AW156" s="67"/>
      <c r="AX156" s="67"/>
      <c r="AY156" s="236"/>
      <c r="AZ156" s="237"/>
      <c r="BA156" s="67"/>
    </row>
    <row r="157" spans="32:53" ht="24" customHeight="1">
      <c r="AF157" s="67"/>
      <c r="AG157" s="67"/>
      <c r="AJ157" s="67"/>
      <c r="AK157" s="67"/>
      <c r="AL157" s="67"/>
      <c r="AM157" s="67"/>
      <c r="AN157" s="67"/>
      <c r="AO157" s="67"/>
      <c r="AP157" s="67"/>
      <c r="AQ157" s="67"/>
      <c r="AR157" s="67"/>
      <c r="AS157" s="67"/>
      <c r="AT157" s="87"/>
      <c r="AU157" s="67"/>
      <c r="AV157" s="67"/>
      <c r="AW157" s="67"/>
      <c r="AX157" s="67"/>
      <c r="AY157" s="236"/>
      <c r="AZ157" s="237"/>
      <c r="BA157" s="67"/>
    </row>
    <row r="158" spans="32:53" ht="24" customHeight="1">
      <c r="AF158" s="67"/>
      <c r="AG158" s="67"/>
      <c r="AJ158" s="67"/>
      <c r="AK158" s="67"/>
      <c r="AL158" s="67"/>
      <c r="AM158" s="67"/>
      <c r="AN158" s="67"/>
      <c r="AO158" s="67"/>
      <c r="AP158" s="67"/>
      <c r="AQ158" s="67"/>
      <c r="AR158" s="67"/>
      <c r="AS158" s="67"/>
      <c r="AT158" s="87"/>
      <c r="AU158" s="67"/>
      <c r="AV158" s="67"/>
      <c r="AW158" s="67"/>
      <c r="AX158" s="67"/>
      <c r="AY158" s="236"/>
      <c r="AZ158" s="237"/>
      <c r="BA158" s="67"/>
    </row>
    <row r="159" spans="32:53" ht="24" customHeight="1">
      <c r="AF159" s="67"/>
      <c r="AG159" s="67"/>
      <c r="AJ159" s="67"/>
      <c r="AK159" s="67"/>
      <c r="AL159" s="67"/>
      <c r="AM159" s="67"/>
      <c r="AN159" s="67"/>
      <c r="AO159" s="67"/>
      <c r="AP159" s="67"/>
      <c r="AQ159" s="67"/>
      <c r="AR159" s="67"/>
      <c r="AS159" s="67"/>
      <c r="AT159" s="87"/>
      <c r="AU159" s="67"/>
      <c r="AV159" s="67"/>
      <c r="AW159" s="67"/>
      <c r="AX159" s="67"/>
      <c r="AY159" s="236"/>
      <c r="AZ159" s="237"/>
      <c r="BA159" s="67"/>
    </row>
    <row r="160" spans="32:53" ht="24" customHeight="1">
      <c r="AF160" s="67"/>
      <c r="AG160" s="67"/>
      <c r="AJ160" s="67"/>
      <c r="AK160" s="67"/>
      <c r="AL160" s="67"/>
      <c r="AM160" s="67"/>
      <c r="AN160" s="67"/>
      <c r="AO160" s="67"/>
      <c r="AP160" s="67"/>
      <c r="AQ160" s="67"/>
      <c r="AR160" s="67"/>
      <c r="AS160" s="67"/>
      <c r="AT160" s="87"/>
      <c r="AU160" s="67"/>
      <c r="AV160" s="67"/>
      <c r="AW160" s="67"/>
      <c r="AX160" s="67"/>
      <c r="AY160" s="236"/>
      <c r="AZ160" s="237"/>
      <c r="BA160" s="67"/>
    </row>
    <row r="161" spans="32:53" ht="24" customHeight="1">
      <c r="AF161" s="67"/>
      <c r="AG161" s="67"/>
      <c r="AJ161" s="67"/>
      <c r="AK161" s="67"/>
      <c r="AL161" s="67"/>
      <c r="AM161" s="67"/>
      <c r="AN161" s="67"/>
      <c r="AO161" s="67"/>
      <c r="AP161" s="67"/>
      <c r="AQ161" s="67"/>
      <c r="AR161" s="67"/>
      <c r="AS161" s="67"/>
      <c r="AT161" s="87"/>
      <c r="AU161" s="67"/>
      <c r="AV161" s="67"/>
      <c r="AW161" s="67"/>
      <c r="AX161" s="67"/>
      <c r="AY161" s="236"/>
      <c r="AZ161" s="237"/>
      <c r="BA161" s="67"/>
    </row>
    <row r="162" spans="32:53" ht="24" customHeight="1">
      <c r="AF162" s="67"/>
      <c r="AG162" s="67"/>
      <c r="AJ162" s="67"/>
      <c r="AK162" s="67"/>
      <c r="AL162" s="67"/>
      <c r="AM162" s="67"/>
      <c r="AN162" s="67"/>
      <c r="AO162" s="67"/>
      <c r="AP162" s="67"/>
      <c r="AQ162" s="67"/>
      <c r="AR162" s="67"/>
      <c r="AS162" s="67"/>
      <c r="AT162" s="87"/>
      <c r="AU162" s="67"/>
      <c r="AV162" s="67"/>
      <c r="AW162" s="67"/>
      <c r="AX162" s="67"/>
      <c r="AY162" s="236"/>
      <c r="AZ162" s="237"/>
      <c r="BA162" s="67"/>
    </row>
    <row r="163" spans="32:53" ht="24" customHeight="1">
      <c r="AF163" s="67"/>
      <c r="AG163" s="67"/>
      <c r="AJ163" s="67"/>
      <c r="AK163" s="67"/>
      <c r="AL163" s="67"/>
      <c r="AM163" s="67"/>
      <c r="AN163" s="67"/>
      <c r="AO163" s="67"/>
      <c r="AP163" s="67"/>
      <c r="AQ163" s="67"/>
      <c r="AR163" s="67"/>
      <c r="AS163" s="67"/>
      <c r="AT163" s="87"/>
      <c r="AU163" s="67"/>
      <c r="AV163" s="67"/>
      <c r="AW163" s="67"/>
      <c r="AX163" s="67"/>
      <c r="AY163" s="236"/>
      <c r="AZ163" s="237"/>
      <c r="BA163" s="67"/>
    </row>
    <row r="164" spans="32:53" ht="24" customHeight="1">
      <c r="AF164" s="67"/>
      <c r="AG164" s="67"/>
      <c r="AJ164" s="67"/>
      <c r="AK164" s="67"/>
      <c r="AL164" s="67"/>
      <c r="AM164" s="67"/>
      <c r="AN164" s="67"/>
      <c r="AO164" s="67"/>
      <c r="AP164" s="67"/>
      <c r="AQ164" s="67"/>
      <c r="AR164" s="67"/>
      <c r="AS164" s="67"/>
      <c r="AT164" s="87"/>
      <c r="AU164" s="67"/>
      <c r="AV164" s="67"/>
      <c r="AW164" s="67"/>
      <c r="AX164" s="67"/>
      <c r="AY164" s="236"/>
      <c r="AZ164" s="237"/>
      <c r="BA164" s="67"/>
    </row>
    <row r="165" spans="32:53" ht="24" customHeight="1">
      <c r="AF165" s="67"/>
      <c r="AG165" s="67"/>
      <c r="AJ165" s="67"/>
      <c r="AK165" s="67"/>
      <c r="AL165" s="67"/>
      <c r="AM165" s="67"/>
      <c r="AN165" s="67"/>
      <c r="AO165" s="67"/>
      <c r="AP165" s="67"/>
      <c r="AQ165" s="67"/>
      <c r="AR165" s="67"/>
      <c r="AS165" s="67"/>
      <c r="AT165" s="87"/>
      <c r="AU165" s="67"/>
      <c r="AV165" s="67"/>
      <c r="AW165" s="67"/>
      <c r="AX165" s="67"/>
      <c r="AY165" s="236"/>
      <c r="AZ165" s="237"/>
      <c r="BA165" s="67"/>
    </row>
    <row r="166" spans="32:53" ht="24" customHeight="1">
      <c r="AF166" s="67"/>
      <c r="AG166" s="67"/>
      <c r="AJ166" s="67"/>
      <c r="AK166" s="67"/>
      <c r="AL166" s="67"/>
      <c r="AM166" s="67"/>
      <c r="AN166" s="67"/>
      <c r="AO166" s="67"/>
      <c r="AP166" s="67"/>
      <c r="AQ166" s="67"/>
      <c r="AR166" s="67"/>
      <c r="AS166" s="67"/>
      <c r="AT166" s="87"/>
      <c r="AU166" s="67"/>
      <c r="AV166" s="67"/>
      <c r="AW166" s="67"/>
      <c r="AX166" s="67"/>
      <c r="AY166" s="236"/>
      <c r="AZ166" s="237"/>
      <c r="BA166" s="67"/>
    </row>
    <row r="167" spans="32:53" ht="24" customHeight="1">
      <c r="AF167" s="67"/>
      <c r="AG167" s="67"/>
      <c r="AJ167" s="67"/>
      <c r="AK167" s="67"/>
      <c r="AL167" s="67"/>
      <c r="AM167" s="67"/>
      <c r="AN167" s="67"/>
      <c r="AO167" s="67"/>
      <c r="AP167" s="67"/>
      <c r="AQ167" s="67"/>
      <c r="AR167" s="67"/>
      <c r="AS167" s="67"/>
      <c r="AT167" s="87"/>
      <c r="AU167" s="67"/>
      <c r="AV167" s="67"/>
      <c r="AW167" s="67"/>
      <c r="AX167" s="67"/>
      <c r="AY167" s="236"/>
      <c r="AZ167" s="237"/>
      <c r="BA167" s="67"/>
    </row>
    <row r="168" spans="32:53" ht="24" customHeight="1">
      <c r="AF168" s="67"/>
      <c r="AG168" s="67"/>
      <c r="AJ168" s="67"/>
      <c r="AK168" s="67"/>
      <c r="AL168" s="67"/>
      <c r="AM168" s="67"/>
      <c r="AN168" s="67"/>
      <c r="AO168" s="67"/>
      <c r="AP168" s="67"/>
      <c r="AQ168" s="67"/>
      <c r="AR168" s="67"/>
      <c r="AS168" s="67"/>
      <c r="AT168" s="87"/>
      <c r="AU168" s="67"/>
      <c r="AV168" s="67"/>
      <c r="AW168" s="67"/>
      <c r="AX168" s="67"/>
      <c r="AY168" s="236"/>
      <c r="AZ168" s="237"/>
      <c r="BA168" s="67"/>
    </row>
    <row r="169" spans="32:53" ht="24" customHeight="1">
      <c r="AF169" s="67"/>
      <c r="AG169" s="67"/>
      <c r="AJ169" s="67"/>
      <c r="AK169" s="67"/>
      <c r="AL169" s="67"/>
      <c r="AM169" s="67"/>
      <c r="AN169" s="67"/>
      <c r="AO169" s="67"/>
      <c r="AP169" s="67"/>
      <c r="AQ169" s="67"/>
      <c r="AR169" s="67"/>
      <c r="AS169" s="67"/>
      <c r="AT169" s="87"/>
      <c r="AU169" s="67"/>
      <c r="AV169" s="67"/>
      <c r="AW169" s="67"/>
      <c r="AX169" s="67"/>
      <c r="AY169" s="236"/>
      <c r="AZ169" s="237"/>
      <c r="BA169" s="67"/>
    </row>
    <row r="170" spans="32:53" ht="24" customHeight="1">
      <c r="AF170" s="67"/>
      <c r="AG170" s="67"/>
      <c r="AJ170" s="67"/>
      <c r="AK170" s="67"/>
      <c r="AL170" s="67"/>
      <c r="AM170" s="67"/>
      <c r="AN170" s="67"/>
      <c r="AO170" s="67"/>
      <c r="AP170" s="67"/>
      <c r="AQ170" s="67"/>
      <c r="AR170" s="67"/>
      <c r="AS170" s="67"/>
      <c r="AT170" s="87"/>
      <c r="AU170" s="67"/>
      <c r="AV170" s="67"/>
      <c r="AW170" s="67"/>
      <c r="AX170" s="67"/>
      <c r="AY170" s="236"/>
      <c r="AZ170" s="237"/>
      <c r="BA170" s="67"/>
    </row>
    <row r="171" spans="32:53" ht="24" customHeight="1">
      <c r="AF171" s="67"/>
      <c r="AG171" s="67"/>
      <c r="AJ171" s="67"/>
      <c r="AK171" s="67"/>
      <c r="AL171" s="67"/>
      <c r="AM171" s="67"/>
      <c r="AN171" s="67"/>
      <c r="AO171" s="67"/>
      <c r="AP171" s="67"/>
      <c r="AQ171" s="67"/>
      <c r="AR171" s="67"/>
      <c r="AS171" s="67"/>
      <c r="AT171" s="87"/>
      <c r="AU171" s="67"/>
      <c r="AV171" s="67"/>
      <c r="AW171" s="67"/>
      <c r="AX171" s="67"/>
      <c r="AY171" s="236"/>
      <c r="AZ171" s="237"/>
      <c r="BA171" s="67"/>
    </row>
    <row r="172" spans="32:53" ht="24" customHeight="1">
      <c r="AF172" s="67"/>
      <c r="AG172" s="67"/>
      <c r="AJ172" s="67"/>
      <c r="AK172" s="67"/>
      <c r="AL172" s="67"/>
      <c r="AM172" s="67"/>
      <c r="AN172" s="67"/>
      <c r="AO172" s="67"/>
      <c r="AP172" s="67"/>
      <c r="AQ172" s="67"/>
      <c r="AR172" s="67"/>
      <c r="AS172" s="67"/>
      <c r="AT172" s="87"/>
      <c r="AU172" s="67"/>
      <c r="AV172" s="67"/>
      <c r="AW172" s="67"/>
      <c r="AX172" s="67"/>
      <c r="AY172" s="236"/>
      <c r="AZ172" s="237"/>
      <c r="BA172" s="67"/>
    </row>
    <row r="173" spans="32:53" ht="24" customHeight="1">
      <c r="AF173" s="67"/>
      <c r="AG173" s="67"/>
      <c r="AJ173" s="67"/>
      <c r="AK173" s="67"/>
      <c r="AL173" s="67"/>
      <c r="AM173" s="67"/>
      <c r="AN173" s="67"/>
      <c r="AO173" s="67"/>
      <c r="AP173" s="67"/>
      <c r="AQ173" s="67"/>
      <c r="AR173" s="67"/>
      <c r="AS173" s="67"/>
      <c r="AT173" s="87"/>
      <c r="AU173" s="67"/>
      <c r="AV173" s="67"/>
      <c r="AW173" s="67"/>
      <c r="AX173" s="67"/>
      <c r="AY173" s="236"/>
      <c r="AZ173" s="237"/>
      <c r="BA173" s="67"/>
    </row>
    <row r="174" spans="32:53" ht="24" customHeight="1">
      <c r="AF174" s="67"/>
      <c r="AG174" s="67"/>
      <c r="AJ174" s="67"/>
      <c r="AK174" s="67"/>
      <c r="AL174" s="67"/>
      <c r="AM174" s="67"/>
      <c r="AN174" s="67"/>
      <c r="AO174" s="67"/>
      <c r="AP174" s="67"/>
      <c r="AQ174" s="67"/>
      <c r="AR174" s="67"/>
      <c r="AS174" s="67"/>
      <c r="AT174" s="87"/>
      <c r="AU174" s="67"/>
      <c r="AV174" s="67"/>
      <c r="AW174" s="67"/>
      <c r="AX174" s="67"/>
      <c r="AY174" s="236"/>
      <c r="AZ174" s="237"/>
      <c r="BA174" s="67"/>
    </row>
    <row r="175" spans="32:53" ht="24" customHeight="1">
      <c r="AF175" s="67"/>
      <c r="AG175" s="67"/>
      <c r="AJ175" s="67"/>
      <c r="AK175" s="67"/>
      <c r="AL175" s="67"/>
      <c r="AM175" s="67"/>
      <c r="AN175" s="67"/>
      <c r="AO175" s="67"/>
      <c r="AP175" s="67"/>
      <c r="AQ175" s="67"/>
      <c r="AR175" s="67"/>
      <c r="AS175" s="67"/>
      <c r="AT175" s="87"/>
      <c r="AU175" s="67"/>
      <c r="AV175" s="67"/>
      <c r="AW175" s="67"/>
      <c r="AX175" s="67"/>
      <c r="AY175" s="236"/>
      <c r="AZ175" s="237"/>
      <c r="BA175" s="67"/>
    </row>
    <row r="176" spans="32:53" ht="24" customHeight="1">
      <c r="AF176" s="67"/>
      <c r="AG176" s="67"/>
      <c r="AJ176" s="67"/>
      <c r="AK176" s="67"/>
      <c r="AL176" s="67"/>
      <c r="AM176" s="67"/>
      <c r="AN176" s="67"/>
      <c r="AO176" s="67"/>
      <c r="AP176" s="67"/>
      <c r="AQ176" s="67"/>
      <c r="AR176" s="67"/>
      <c r="AS176" s="67"/>
      <c r="AT176" s="87"/>
      <c r="AU176" s="67"/>
      <c r="AV176" s="67"/>
      <c r="AW176" s="67"/>
      <c r="AX176" s="67"/>
      <c r="AY176" s="236"/>
      <c r="AZ176" s="237"/>
      <c r="BA176" s="67"/>
    </row>
    <row r="177" spans="32:53" ht="24" customHeight="1">
      <c r="AF177" s="67"/>
      <c r="AG177" s="67"/>
      <c r="AJ177" s="67"/>
      <c r="AK177" s="67"/>
      <c r="AL177" s="67"/>
      <c r="AM177" s="67"/>
      <c r="AN177" s="67"/>
      <c r="AO177" s="67"/>
      <c r="AP177" s="67"/>
      <c r="AQ177" s="67"/>
      <c r="AR177" s="67"/>
      <c r="AS177" s="67"/>
      <c r="AT177" s="87"/>
      <c r="AU177" s="67"/>
      <c r="AV177" s="67"/>
      <c r="AW177" s="67"/>
      <c r="AX177" s="67"/>
      <c r="AY177" s="236"/>
      <c r="AZ177" s="237"/>
      <c r="BA177" s="67"/>
    </row>
    <row r="178" spans="32:53" ht="24" customHeight="1">
      <c r="AF178" s="67"/>
      <c r="AG178" s="67"/>
      <c r="AJ178" s="67"/>
      <c r="AK178" s="67"/>
      <c r="AL178" s="67"/>
      <c r="AM178" s="67"/>
      <c r="AN178" s="67"/>
      <c r="AO178" s="67"/>
      <c r="AP178" s="67"/>
      <c r="AQ178" s="67"/>
      <c r="AR178" s="67"/>
      <c r="AS178" s="67"/>
      <c r="AT178" s="87"/>
      <c r="AU178" s="67"/>
      <c r="AV178" s="67"/>
      <c r="AW178" s="67"/>
      <c r="AX178" s="67"/>
      <c r="AY178" s="236"/>
      <c r="AZ178" s="237"/>
      <c r="BA178" s="67"/>
    </row>
    <row r="179" spans="32:53" ht="24" customHeight="1">
      <c r="AF179" s="67"/>
      <c r="AG179" s="67"/>
      <c r="AJ179" s="67"/>
      <c r="AK179" s="67"/>
      <c r="AL179" s="67"/>
      <c r="AM179" s="67"/>
      <c r="AN179" s="67"/>
      <c r="AO179" s="67"/>
      <c r="AP179" s="67"/>
      <c r="AQ179" s="67"/>
      <c r="AR179" s="67"/>
      <c r="AS179" s="67"/>
      <c r="AT179" s="87"/>
      <c r="AU179" s="67"/>
      <c r="AV179" s="67"/>
      <c r="AW179" s="67"/>
      <c r="AX179" s="67"/>
      <c r="AY179" s="236"/>
      <c r="AZ179" s="237"/>
      <c r="BA179" s="67"/>
    </row>
    <row r="180" spans="32:53" ht="24" customHeight="1">
      <c r="AF180" s="67"/>
      <c r="AG180" s="67"/>
      <c r="AJ180" s="67"/>
      <c r="AK180" s="67"/>
      <c r="AL180" s="67"/>
      <c r="AM180" s="67"/>
      <c r="AN180" s="67"/>
      <c r="AO180" s="67"/>
      <c r="AP180" s="67"/>
      <c r="AQ180" s="67"/>
      <c r="AR180" s="67"/>
      <c r="AS180" s="67"/>
      <c r="AT180" s="87"/>
      <c r="AU180" s="67"/>
      <c r="AV180" s="67"/>
      <c r="AW180" s="67"/>
      <c r="AX180" s="67"/>
      <c r="AY180" s="236"/>
      <c r="AZ180" s="237"/>
      <c r="BA180" s="67"/>
    </row>
    <row r="181" spans="32:53" ht="24" customHeight="1">
      <c r="AF181" s="67"/>
      <c r="AG181" s="67"/>
      <c r="AJ181" s="67"/>
      <c r="AK181" s="67"/>
      <c r="AL181" s="67"/>
      <c r="AM181" s="67"/>
      <c r="AN181" s="67"/>
      <c r="AO181" s="67"/>
      <c r="AP181" s="67"/>
      <c r="AQ181" s="67"/>
      <c r="AR181" s="67"/>
      <c r="AS181" s="67"/>
      <c r="AT181" s="87"/>
      <c r="AU181" s="67"/>
      <c r="AV181" s="67"/>
      <c r="AW181" s="67"/>
      <c r="AX181" s="67"/>
      <c r="AY181" s="236"/>
      <c r="AZ181" s="237"/>
      <c r="BA181" s="67"/>
    </row>
    <row r="182" spans="32:53" ht="24" customHeight="1">
      <c r="AF182" s="67"/>
      <c r="AG182" s="67"/>
      <c r="AJ182" s="67"/>
      <c r="AK182" s="67"/>
      <c r="AL182" s="67"/>
      <c r="AM182" s="67"/>
      <c r="AN182" s="67"/>
      <c r="AO182" s="67"/>
      <c r="AP182" s="67"/>
      <c r="AQ182" s="67"/>
      <c r="AR182" s="67"/>
      <c r="AS182" s="67"/>
      <c r="AT182" s="87"/>
      <c r="AU182" s="67"/>
      <c r="AV182" s="67"/>
      <c r="AW182" s="67"/>
      <c r="AX182" s="67"/>
      <c r="AY182" s="236"/>
      <c r="AZ182" s="237"/>
      <c r="BA182" s="67"/>
    </row>
    <row r="183" spans="32:53" ht="24" customHeight="1">
      <c r="AF183" s="67"/>
      <c r="AG183" s="67"/>
      <c r="AJ183" s="67"/>
      <c r="AK183" s="67"/>
      <c r="AL183" s="67"/>
      <c r="AM183" s="67"/>
      <c r="AN183" s="67"/>
      <c r="AO183" s="67"/>
      <c r="AP183" s="67"/>
      <c r="AQ183" s="67"/>
      <c r="AR183" s="67"/>
      <c r="AS183" s="67"/>
      <c r="AT183" s="87"/>
      <c r="AU183" s="67"/>
      <c r="AV183" s="67"/>
      <c r="AW183" s="67"/>
      <c r="AX183" s="67"/>
      <c r="AY183" s="236"/>
      <c r="AZ183" s="237"/>
      <c r="BA183" s="67"/>
    </row>
    <row r="184" spans="32:53" ht="24" customHeight="1">
      <c r="AF184" s="67"/>
      <c r="AG184" s="67"/>
      <c r="AJ184" s="67"/>
      <c r="AK184" s="67"/>
      <c r="AL184" s="67"/>
      <c r="AM184" s="67"/>
      <c r="AN184" s="67"/>
      <c r="AO184" s="67"/>
      <c r="AP184" s="67"/>
      <c r="AQ184" s="67"/>
      <c r="AR184" s="67"/>
      <c r="AS184" s="67"/>
      <c r="AT184" s="87"/>
      <c r="AU184" s="67"/>
      <c r="AV184" s="67"/>
      <c r="AW184" s="67"/>
      <c r="AX184" s="67"/>
      <c r="AY184" s="236"/>
      <c r="AZ184" s="237"/>
      <c r="BA184" s="67"/>
    </row>
    <row r="185" spans="32:53" ht="24" customHeight="1">
      <c r="AF185" s="67"/>
      <c r="AG185" s="67"/>
      <c r="AJ185" s="67"/>
      <c r="AK185" s="67"/>
      <c r="AL185" s="67"/>
      <c r="AM185" s="67"/>
      <c r="AN185" s="67"/>
      <c r="AO185" s="67"/>
      <c r="AP185" s="67"/>
      <c r="AQ185" s="67"/>
      <c r="AR185" s="67"/>
      <c r="AS185" s="67"/>
      <c r="AT185" s="87"/>
      <c r="AU185" s="67"/>
      <c r="AV185" s="67"/>
      <c r="AW185" s="67"/>
      <c r="AX185" s="67"/>
      <c r="AY185" s="236"/>
      <c r="AZ185" s="237"/>
      <c r="BA185" s="67"/>
    </row>
    <row r="186" spans="32:53" ht="24" customHeight="1">
      <c r="AF186" s="67"/>
      <c r="AG186" s="67"/>
      <c r="AJ186" s="67"/>
      <c r="AK186" s="67"/>
      <c r="AL186" s="67"/>
      <c r="AM186" s="67"/>
      <c r="AN186" s="67"/>
      <c r="AO186" s="67"/>
      <c r="AP186" s="67"/>
      <c r="AQ186" s="67"/>
      <c r="AR186" s="67"/>
      <c r="AS186" s="67"/>
      <c r="AT186" s="87"/>
      <c r="AU186" s="67"/>
      <c r="AV186" s="67"/>
      <c r="AW186" s="67"/>
      <c r="AX186" s="67"/>
      <c r="AY186" s="236"/>
      <c r="AZ186" s="237"/>
      <c r="BA186" s="67"/>
    </row>
    <row r="187" spans="32:53" ht="24" customHeight="1">
      <c r="AF187" s="67"/>
      <c r="AG187" s="67"/>
      <c r="AJ187" s="67"/>
      <c r="AK187" s="67"/>
      <c r="AL187" s="67"/>
      <c r="AM187" s="67"/>
      <c r="AN187" s="67"/>
      <c r="AO187" s="67"/>
      <c r="AP187" s="67"/>
      <c r="AQ187" s="67"/>
      <c r="AR187" s="67"/>
      <c r="AS187" s="67"/>
      <c r="AT187" s="87"/>
      <c r="AU187" s="67"/>
      <c r="AV187" s="67"/>
      <c r="AW187" s="67"/>
      <c r="AX187" s="67"/>
      <c r="AY187" s="236"/>
      <c r="AZ187" s="237"/>
      <c r="BA187" s="67"/>
    </row>
    <row r="188" spans="32:53" ht="24" customHeight="1">
      <c r="AF188" s="67"/>
      <c r="AG188" s="67"/>
      <c r="AJ188" s="67"/>
      <c r="AK188" s="67"/>
      <c r="AL188" s="67"/>
      <c r="AM188" s="67"/>
      <c r="AN188" s="67"/>
      <c r="AO188" s="67"/>
      <c r="AP188" s="67"/>
      <c r="AQ188" s="67"/>
      <c r="AR188" s="67"/>
      <c r="AS188" s="67"/>
      <c r="AT188" s="87"/>
      <c r="AU188" s="67"/>
      <c r="AV188" s="67"/>
      <c r="AW188" s="67"/>
      <c r="AX188" s="67"/>
      <c r="AY188" s="236"/>
      <c r="AZ188" s="237"/>
      <c r="BA188" s="67"/>
    </row>
    <row r="189" spans="32:53" ht="24" customHeight="1">
      <c r="AF189" s="67"/>
      <c r="AG189" s="67"/>
      <c r="AJ189" s="67"/>
      <c r="AK189" s="67"/>
      <c r="AL189" s="67"/>
      <c r="AM189" s="67"/>
      <c r="AN189" s="67"/>
      <c r="AO189" s="67"/>
      <c r="AP189" s="67"/>
      <c r="AQ189" s="67"/>
      <c r="AR189" s="67"/>
      <c r="AS189" s="67"/>
      <c r="AT189" s="87"/>
      <c r="AU189" s="67"/>
      <c r="AV189" s="67"/>
      <c r="AW189" s="67"/>
      <c r="AX189" s="67"/>
      <c r="AY189" s="236"/>
      <c r="AZ189" s="237"/>
      <c r="BA189" s="67"/>
    </row>
    <row r="190" spans="32:53" ht="24" customHeight="1">
      <c r="AF190" s="67"/>
      <c r="AG190" s="67"/>
      <c r="AJ190" s="67"/>
      <c r="AK190" s="67"/>
      <c r="AL190" s="67"/>
      <c r="AM190" s="67"/>
      <c r="AN190" s="67"/>
      <c r="AO190" s="67"/>
      <c r="AP190" s="67"/>
      <c r="AQ190" s="67"/>
      <c r="AR190" s="67"/>
      <c r="AS190" s="67"/>
      <c r="AT190" s="87"/>
      <c r="AU190" s="67"/>
      <c r="AV190" s="67"/>
      <c r="AW190" s="67"/>
      <c r="AX190" s="67"/>
      <c r="AY190" s="236"/>
      <c r="AZ190" s="237"/>
      <c r="BA190" s="67"/>
    </row>
    <row r="191" spans="32:53" ht="24" customHeight="1">
      <c r="AF191" s="67"/>
      <c r="AG191" s="67"/>
      <c r="AJ191" s="67"/>
      <c r="AK191" s="67"/>
      <c r="AL191" s="67"/>
      <c r="AM191" s="67"/>
      <c r="AN191" s="67"/>
      <c r="AO191" s="67"/>
      <c r="AP191" s="67"/>
      <c r="AQ191" s="67"/>
      <c r="AR191" s="67"/>
      <c r="AS191" s="67"/>
      <c r="AT191" s="87"/>
      <c r="AU191" s="67"/>
      <c r="AV191" s="67"/>
      <c r="AW191" s="67"/>
      <c r="AX191" s="67"/>
      <c r="AY191" s="236"/>
      <c r="AZ191" s="237"/>
      <c r="BA191" s="67"/>
    </row>
    <row r="192" spans="32:53" ht="24" customHeight="1">
      <c r="AF192" s="67"/>
      <c r="AG192" s="67"/>
      <c r="AJ192" s="67"/>
      <c r="AK192" s="67"/>
      <c r="AL192" s="67"/>
      <c r="AM192" s="67"/>
      <c r="AN192" s="67"/>
      <c r="AO192" s="67"/>
      <c r="AP192" s="67"/>
      <c r="AQ192" s="67"/>
      <c r="AR192" s="67"/>
      <c r="AS192" s="67"/>
      <c r="AT192" s="87"/>
      <c r="AU192" s="67"/>
      <c r="AV192" s="67"/>
      <c r="AW192" s="67"/>
      <c r="AX192" s="67"/>
      <c r="AY192" s="236"/>
      <c r="AZ192" s="237"/>
      <c r="BA192" s="67"/>
    </row>
    <row r="193" spans="32:53" ht="24" customHeight="1">
      <c r="AF193" s="67"/>
      <c r="AG193" s="67"/>
      <c r="AJ193" s="67"/>
      <c r="AK193" s="67"/>
      <c r="AL193" s="67"/>
      <c r="AM193" s="67"/>
      <c r="AN193" s="67"/>
      <c r="AO193" s="67"/>
      <c r="AP193" s="67"/>
      <c r="AQ193" s="67"/>
      <c r="AR193" s="67"/>
      <c r="AS193" s="67"/>
      <c r="AT193" s="87"/>
      <c r="AU193" s="67"/>
      <c r="AV193" s="67"/>
      <c r="AW193" s="67"/>
      <c r="AX193" s="67"/>
      <c r="AY193" s="236"/>
      <c r="AZ193" s="237"/>
      <c r="BA193" s="67"/>
    </row>
    <row r="194" spans="32:53" ht="24" customHeight="1">
      <c r="AF194" s="67"/>
      <c r="AG194" s="67"/>
      <c r="AJ194" s="67"/>
      <c r="AK194" s="67"/>
      <c r="AL194" s="67"/>
      <c r="AM194" s="67"/>
      <c r="AN194" s="67"/>
      <c r="AO194" s="67"/>
      <c r="AP194" s="67"/>
      <c r="AQ194" s="67"/>
      <c r="AR194" s="67"/>
      <c r="AS194" s="67"/>
      <c r="AT194" s="87"/>
      <c r="AU194" s="67"/>
      <c r="AV194" s="67"/>
      <c r="AW194" s="67"/>
      <c r="AX194" s="67"/>
      <c r="AY194" s="236"/>
      <c r="AZ194" s="237"/>
      <c r="BA194" s="67"/>
    </row>
    <row r="195" spans="32:53" ht="24" customHeight="1">
      <c r="AF195" s="67"/>
      <c r="AG195" s="67"/>
      <c r="AJ195" s="67"/>
      <c r="AK195" s="67"/>
      <c r="AL195" s="67"/>
      <c r="AM195" s="67"/>
      <c r="AN195" s="67"/>
      <c r="AO195" s="67"/>
      <c r="AP195" s="67"/>
      <c r="AQ195" s="67"/>
      <c r="AR195" s="67"/>
      <c r="AS195" s="67"/>
      <c r="AT195" s="87"/>
      <c r="AU195" s="67"/>
      <c r="AV195" s="67"/>
      <c r="AW195" s="67"/>
      <c r="AX195" s="67"/>
      <c r="AY195" s="236"/>
      <c r="AZ195" s="237"/>
      <c r="BA195" s="67"/>
    </row>
    <row r="196" spans="32:53" ht="24" customHeight="1">
      <c r="AF196" s="67"/>
      <c r="AG196" s="67"/>
      <c r="AJ196" s="67"/>
      <c r="AK196" s="67"/>
      <c r="AL196" s="67"/>
      <c r="AM196" s="67"/>
      <c r="AN196" s="67"/>
      <c r="AO196" s="67"/>
      <c r="AP196" s="67"/>
      <c r="AQ196" s="67"/>
      <c r="AR196" s="67"/>
      <c r="AS196" s="67"/>
      <c r="AT196" s="87"/>
      <c r="AU196" s="67"/>
      <c r="AV196" s="67"/>
      <c r="AW196" s="67"/>
      <c r="AX196" s="67"/>
      <c r="AY196" s="236"/>
      <c r="AZ196" s="237"/>
      <c r="BA196" s="67"/>
    </row>
    <row r="197" spans="32:53" ht="24" customHeight="1">
      <c r="AF197" s="67"/>
      <c r="AG197" s="67"/>
      <c r="AJ197" s="67"/>
      <c r="AK197" s="67"/>
      <c r="AL197" s="67"/>
      <c r="AM197" s="67"/>
      <c r="AN197" s="67"/>
      <c r="AO197" s="67"/>
      <c r="AP197" s="67"/>
      <c r="AQ197" s="67"/>
      <c r="AR197" s="67"/>
      <c r="AS197" s="67"/>
      <c r="AT197" s="87"/>
      <c r="AU197" s="67"/>
      <c r="AV197" s="67"/>
      <c r="AW197" s="67"/>
      <c r="AX197" s="67"/>
      <c r="AY197" s="236"/>
      <c r="AZ197" s="237"/>
      <c r="BA197" s="67"/>
    </row>
    <row r="198" spans="32:53" ht="24" customHeight="1">
      <c r="AF198" s="67"/>
      <c r="AG198" s="67"/>
      <c r="AJ198" s="67"/>
      <c r="AK198" s="67"/>
      <c r="AL198" s="67"/>
      <c r="AM198" s="67"/>
      <c r="AN198" s="67"/>
      <c r="AO198" s="67"/>
      <c r="AP198" s="67"/>
      <c r="AQ198" s="67"/>
      <c r="AR198" s="67"/>
      <c r="AS198" s="67"/>
      <c r="AT198" s="87"/>
      <c r="AU198" s="67"/>
      <c r="AV198" s="67"/>
      <c r="AW198" s="67"/>
      <c r="AX198" s="67"/>
      <c r="AY198" s="236"/>
      <c r="AZ198" s="237"/>
      <c r="BA198" s="67"/>
    </row>
    <row r="199" spans="32:53" ht="24" customHeight="1">
      <c r="AF199" s="67"/>
      <c r="AG199" s="67"/>
      <c r="AJ199" s="67"/>
      <c r="AK199" s="67"/>
      <c r="AL199" s="67"/>
      <c r="AM199" s="67"/>
      <c r="AN199" s="67"/>
      <c r="AO199" s="67"/>
      <c r="AP199" s="67"/>
      <c r="AQ199" s="67"/>
      <c r="AR199" s="67"/>
      <c r="AS199" s="67"/>
      <c r="AT199" s="87"/>
      <c r="AU199" s="67"/>
      <c r="AV199" s="67"/>
      <c r="AW199" s="67"/>
      <c r="AX199" s="67"/>
      <c r="AY199" s="236"/>
      <c r="AZ199" s="237"/>
      <c r="BA199" s="67"/>
    </row>
    <row r="200" spans="32:53" ht="24" customHeight="1">
      <c r="AF200" s="67"/>
      <c r="AG200" s="67"/>
      <c r="AJ200" s="67"/>
      <c r="AK200" s="67"/>
      <c r="AL200" s="67"/>
      <c r="AM200" s="67"/>
      <c r="AN200" s="67"/>
      <c r="AO200" s="67"/>
      <c r="AP200" s="67"/>
      <c r="AQ200" s="67"/>
      <c r="AR200" s="67"/>
      <c r="AS200" s="67"/>
      <c r="AT200" s="87"/>
      <c r="AU200" s="67"/>
      <c r="AV200" s="67"/>
      <c r="AW200" s="67"/>
      <c r="AX200" s="67"/>
      <c r="AY200" s="236"/>
      <c r="AZ200" s="237"/>
      <c r="BA200" s="67"/>
    </row>
    <row r="201" spans="32:53" ht="24" customHeight="1">
      <c r="AF201" s="67"/>
      <c r="AG201" s="67"/>
      <c r="AJ201" s="67"/>
      <c r="AK201" s="67"/>
      <c r="AL201" s="67"/>
      <c r="AM201" s="67"/>
      <c r="AN201" s="67"/>
      <c r="AO201" s="67"/>
      <c r="AP201" s="67"/>
      <c r="AQ201" s="67"/>
      <c r="AR201" s="67"/>
      <c r="AS201" s="67"/>
      <c r="AT201" s="87"/>
      <c r="AU201" s="67"/>
      <c r="AV201" s="67"/>
      <c r="AW201" s="67"/>
      <c r="AX201" s="67"/>
      <c r="AY201" s="236"/>
      <c r="AZ201" s="237"/>
      <c r="BA201" s="67"/>
    </row>
    <row r="202" spans="32:53" ht="24" customHeight="1">
      <c r="AF202" s="67"/>
      <c r="AG202" s="67"/>
      <c r="AJ202" s="67"/>
      <c r="AK202" s="67"/>
      <c r="AL202" s="67"/>
      <c r="AM202" s="67"/>
      <c r="AN202" s="67"/>
      <c r="AO202" s="67"/>
      <c r="AP202" s="67"/>
      <c r="AQ202" s="67"/>
      <c r="AR202" s="67"/>
      <c r="AS202" s="67"/>
      <c r="AT202" s="87"/>
      <c r="AU202" s="67"/>
      <c r="AV202" s="67"/>
      <c r="AW202" s="67"/>
      <c r="AX202" s="67"/>
      <c r="AY202" s="236"/>
      <c r="AZ202" s="237"/>
      <c r="BA202" s="67"/>
    </row>
    <row r="203" spans="32:53" ht="24" customHeight="1">
      <c r="AF203" s="67"/>
      <c r="AG203" s="67"/>
      <c r="AJ203" s="67"/>
      <c r="AK203" s="67"/>
      <c r="AL203" s="67"/>
      <c r="AM203" s="67"/>
      <c r="AN203" s="67"/>
      <c r="AO203" s="67"/>
      <c r="AP203" s="67"/>
      <c r="AQ203" s="67"/>
      <c r="AR203" s="67"/>
      <c r="AS203" s="67"/>
      <c r="AT203" s="87"/>
      <c r="AU203" s="67"/>
      <c r="AV203" s="67"/>
      <c r="AW203" s="67"/>
      <c r="AX203" s="67"/>
      <c r="AY203" s="236"/>
      <c r="AZ203" s="237"/>
      <c r="BA203" s="67"/>
    </row>
    <row r="204" spans="32:53" ht="24" customHeight="1">
      <c r="AF204" s="67"/>
      <c r="AG204" s="67"/>
      <c r="AJ204" s="67"/>
      <c r="AK204" s="67"/>
      <c r="AL204" s="67"/>
      <c r="AM204" s="67"/>
      <c r="AN204" s="67"/>
      <c r="AO204" s="67"/>
      <c r="AP204" s="67"/>
      <c r="AQ204" s="67"/>
      <c r="AR204" s="67"/>
      <c r="AS204" s="67"/>
      <c r="AT204" s="87"/>
      <c r="AU204" s="67"/>
      <c r="AV204" s="67"/>
      <c r="AW204" s="67"/>
      <c r="AX204" s="67"/>
      <c r="AY204" s="236"/>
      <c r="AZ204" s="237"/>
      <c r="BA204" s="67"/>
    </row>
    <row r="205" spans="32:53" ht="24" customHeight="1">
      <c r="AF205" s="67"/>
      <c r="AG205" s="67"/>
      <c r="AJ205" s="67"/>
      <c r="AK205" s="67"/>
      <c r="AL205" s="67"/>
      <c r="AM205" s="67"/>
      <c r="AN205" s="67"/>
      <c r="AO205" s="67"/>
      <c r="AP205" s="67"/>
      <c r="AQ205" s="67"/>
      <c r="AR205" s="67"/>
      <c r="AS205" s="67"/>
      <c r="AT205" s="87"/>
      <c r="AU205" s="67"/>
      <c r="AV205" s="67"/>
      <c r="AW205" s="67"/>
      <c r="AX205" s="67"/>
      <c r="AY205" s="236"/>
      <c r="AZ205" s="237"/>
      <c r="BA205" s="67"/>
    </row>
    <row r="206" spans="32:53" ht="24" customHeight="1">
      <c r="AF206" s="67"/>
      <c r="AG206" s="67"/>
      <c r="AJ206" s="67"/>
      <c r="AK206" s="67"/>
      <c r="AL206" s="67"/>
      <c r="AM206" s="67"/>
      <c r="AN206" s="67"/>
      <c r="AO206" s="67"/>
      <c r="AP206" s="67"/>
      <c r="AQ206" s="67"/>
      <c r="AR206" s="67"/>
      <c r="AS206" s="67"/>
      <c r="AT206" s="87"/>
      <c r="AU206" s="67"/>
      <c r="AV206" s="67"/>
      <c r="AW206" s="67"/>
      <c r="AX206" s="67"/>
      <c r="AY206" s="236"/>
      <c r="AZ206" s="237"/>
      <c r="BA206" s="67"/>
    </row>
    <row r="207" spans="32:53" ht="24" customHeight="1">
      <c r="AF207" s="67"/>
      <c r="AG207" s="67"/>
      <c r="AJ207" s="67"/>
      <c r="AK207" s="67"/>
      <c r="AL207" s="67"/>
      <c r="AM207" s="67"/>
      <c r="AN207" s="67"/>
      <c r="AO207" s="67"/>
      <c r="AP207" s="67"/>
      <c r="AQ207" s="67"/>
      <c r="AR207" s="67"/>
      <c r="AS207" s="67"/>
      <c r="AT207" s="87"/>
      <c r="AU207" s="67"/>
      <c r="AV207" s="67"/>
      <c r="AW207" s="67"/>
      <c r="AX207" s="67"/>
      <c r="AY207" s="236"/>
      <c r="AZ207" s="237"/>
      <c r="BA207" s="67"/>
    </row>
    <row r="208" spans="32:53" ht="24" customHeight="1">
      <c r="AF208" s="67"/>
      <c r="AG208" s="67"/>
      <c r="AJ208" s="67"/>
      <c r="AK208" s="67"/>
      <c r="AL208" s="67"/>
      <c r="AM208" s="67"/>
      <c r="AN208" s="67"/>
      <c r="AO208" s="67"/>
      <c r="AP208" s="67"/>
      <c r="AQ208" s="67"/>
      <c r="AR208" s="67"/>
      <c r="AS208" s="67"/>
      <c r="AT208" s="87"/>
      <c r="AU208" s="67"/>
      <c r="AV208" s="67"/>
      <c r="AW208" s="67"/>
      <c r="AX208" s="67"/>
      <c r="AY208" s="236"/>
      <c r="AZ208" s="237"/>
      <c r="BA208" s="67"/>
    </row>
    <row r="209" spans="32:53" ht="24" customHeight="1">
      <c r="AF209" s="67"/>
      <c r="AG209" s="67"/>
      <c r="AJ209" s="67"/>
      <c r="AK209" s="67"/>
      <c r="AL209" s="67"/>
      <c r="AM209" s="67"/>
      <c r="AN209" s="67"/>
      <c r="AO209" s="67"/>
      <c r="AP209" s="67"/>
      <c r="AQ209" s="67"/>
      <c r="AR209" s="67"/>
      <c r="AS209" s="67"/>
      <c r="AT209" s="87"/>
      <c r="AU209" s="67"/>
      <c r="AV209" s="67"/>
      <c r="AW209" s="67"/>
      <c r="AX209" s="67"/>
      <c r="AY209" s="236"/>
      <c r="AZ209" s="237"/>
      <c r="BA209" s="67"/>
    </row>
    <row r="210" spans="32:53" ht="24" customHeight="1">
      <c r="AF210" s="67"/>
      <c r="AG210" s="67"/>
      <c r="AJ210" s="67"/>
      <c r="AK210" s="67"/>
      <c r="AL210" s="67"/>
      <c r="AM210" s="67"/>
      <c r="AN210" s="67"/>
      <c r="AO210" s="67"/>
      <c r="AP210" s="67"/>
      <c r="AQ210" s="67"/>
      <c r="AR210" s="67"/>
      <c r="AS210" s="67"/>
      <c r="AT210" s="87"/>
      <c r="AU210" s="67"/>
      <c r="AV210" s="67"/>
      <c r="AW210" s="67"/>
      <c r="AX210" s="67"/>
      <c r="AY210" s="236"/>
      <c r="AZ210" s="237"/>
      <c r="BA210" s="67"/>
    </row>
    <row r="211" spans="32:53" ht="24" customHeight="1">
      <c r="AF211" s="67"/>
      <c r="AG211" s="67"/>
      <c r="AJ211" s="67"/>
      <c r="AK211" s="67"/>
      <c r="AL211" s="67"/>
      <c r="AM211" s="67"/>
      <c r="AN211" s="67"/>
      <c r="AO211" s="67"/>
      <c r="AP211" s="67"/>
      <c r="AQ211" s="67"/>
      <c r="AR211" s="67"/>
      <c r="AS211" s="67"/>
      <c r="AT211" s="87"/>
      <c r="AU211" s="67"/>
      <c r="AV211" s="67"/>
      <c r="AW211" s="67"/>
      <c r="AX211" s="67"/>
      <c r="AY211" s="236"/>
      <c r="AZ211" s="237"/>
      <c r="BA211" s="67"/>
    </row>
    <row r="212" spans="32:53" ht="24" customHeight="1">
      <c r="AF212" s="67"/>
      <c r="AG212" s="67"/>
      <c r="AJ212" s="67"/>
      <c r="AK212" s="67"/>
      <c r="AL212" s="67"/>
      <c r="AM212" s="67"/>
      <c r="AN212" s="67"/>
      <c r="AO212" s="67"/>
      <c r="AP212" s="67"/>
      <c r="AQ212" s="67"/>
      <c r="AR212" s="67"/>
      <c r="AS212" s="67"/>
      <c r="AT212" s="87"/>
      <c r="AU212" s="67"/>
      <c r="AV212" s="67"/>
      <c r="AW212" s="67"/>
      <c r="AX212" s="67"/>
      <c r="AY212" s="236"/>
      <c r="AZ212" s="237"/>
      <c r="BA212" s="67"/>
    </row>
    <row r="213" spans="32:53" ht="24" customHeight="1">
      <c r="AF213" s="67"/>
      <c r="AG213" s="67"/>
      <c r="AJ213" s="67"/>
      <c r="AK213" s="67"/>
      <c r="AL213" s="67"/>
      <c r="AM213" s="67"/>
      <c r="AN213" s="67"/>
      <c r="AO213" s="67"/>
      <c r="AP213" s="67"/>
      <c r="AQ213" s="67"/>
      <c r="AR213" s="67"/>
      <c r="AS213" s="67"/>
      <c r="AT213" s="87"/>
      <c r="AU213" s="67"/>
      <c r="AV213" s="67"/>
      <c r="AW213" s="67"/>
      <c r="AX213" s="67"/>
      <c r="AY213" s="236"/>
      <c r="AZ213" s="237"/>
      <c r="BA213" s="67"/>
    </row>
    <row r="214" spans="32:53" ht="24" customHeight="1">
      <c r="AF214" s="67"/>
      <c r="AG214" s="67"/>
      <c r="AJ214" s="67"/>
      <c r="AK214" s="67"/>
      <c r="AL214" s="67"/>
      <c r="AM214" s="67"/>
      <c r="AN214" s="67"/>
      <c r="AO214" s="67"/>
      <c r="AP214" s="67"/>
      <c r="AQ214" s="67"/>
      <c r="AR214" s="67"/>
      <c r="AS214" s="67"/>
      <c r="AT214" s="87"/>
      <c r="AU214" s="67"/>
      <c r="AV214" s="67"/>
      <c r="AW214" s="67"/>
      <c r="AX214" s="67"/>
      <c r="AY214" s="236"/>
      <c r="AZ214" s="237"/>
      <c r="BA214" s="67"/>
    </row>
    <row r="215" spans="32:53" ht="24" customHeight="1">
      <c r="AF215" s="67"/>
      <c r="AG215" s="67"/>
      <c r="AJ215" s="67"/>
      <c r="AK215" s="67"/>
      <c r="AL215" s="67"/>
      <c r="AM215" s="67"/>
      <c r="AN215" s="67"/>
      <c r="AO215" s="67"/>
      <c r="AP215" s="67"/>
      <c r="AQ215" s="67"/>
      <c r="AR215" s="67"/>
      <c r="AS215" s="67"/>
      <c r="AT215" s="87"/>
      <c r="AU215" s="67"/>
      <c r="AV215" s="67"/>
      <c r="AW215" s="67"/>
      <c r="AX215" s="67"/>
      <c r="AY215" s="236"/>
      <c r="AZ215" s="237"/>
      <c r="BA215" s="67"/>
    </row>
    <row r="216" spans="32:53" ht="24" customHeight="1">
      <c r="AF216" s="67"/>
      <c r="AG216" s="67"/>
      <c r="AJ216" s="67"/>
      <c r="AK216" s="67"/>
      <c r="AL216" s="67"/>
      <c r="AM216" s="67"/>
      <c r="AN216" s="67"/>
      <c r="AO216" s="67"/>
      <c r="AP216" s="67"/>
      <c r="AQ216" s="67"/>
      <c r="AR216" s="67"/>
      <c r="AS216" s="67"/>
      <c r="AT216" s="87"/>
      <c r="AU216" s="67"/>
      <c r="AV216" s="67"/>
      <c r="AW216" s="67"/>
      <c r="AX216" s="67"/>
      <c r="AY216" s="236"/>
      <c r="AZ216" s="237"/>
      <c r="BA216" s="67"/>
    </row>
    <row r="217" spans="32:53" ht="24" customHeight="1">
      <c r="AF217" s="67"/>
      <c r="AG217" s="67"/>
      <c r="AJ217" s="67"/>
      <c r="AK217" s="67"/>
      <c r="AL217" s="67"/>
      <c r="AM217" s="67"/>
      <c r="AN217" s="67"/>
      <c r="AO217" s="67"/>
      <c r="AP217" s="67"/>
      <c r="AQ217" s="67"/>
      <c r="AR217" s="67"/>
      <c r="AS217" s="67"/>
      <c r="AT217" s="87"/>
      <c r="AU217" s="67"/>
      <c r="AV217" s="67"/>
      <c r="AW217" s="67"/>
      <c r="AX217" s="67"/>
      <c r="AY217" s="236"/>
      <c r="AZ217" s="237"/>
      <c r="BA217" s="67"/>
    </row>
    <row r="218" spans="32:53" ht="24" customHeight="1">
      <c r="AF218" s="67"/>
      <c r="AG218" s="67"/>
      <c r="AJ218" s="67"/>
      <c r="AK218" s="67"/>
      <c r="AL218" s="67"/>
      <c r="AM218" s="67"/>
      <c r="AN218" s="67"/>
      <c r="AO218" s="67"/>
      <c r="AP218" s="67"/>
      <c r="AQ218" s="67"/>
      <c r="AR218" s="67"/>
      <c r="AS218" s="67"/>
      <c r="AT218" s="87"/>
      <c r="AU218" s="67"/>
      <c r="AV218" s="67"/>
      <c r="AW218" s="67"/>
      <c r="AX218" s="67"/>
      <c r="AY218" s="236"/>
      <c r="AZ218" s="237"/>
      <c r="BA218" s="67"/>
    </row>
    <row r="219" spans="32:53" ht="24" customHeight="1">
      <c r="AF219" s="67"/>
      <c r="AG219" s="67"/>
      <c r="AJ219" s="67"/>
      <c r="AK219" s="67"/>
      <c r="AL219" s="67"/>
      <c r="AM219" s="67"/>
      <c r="AN219" s="67"/>
      <c r="AO219" s="67"/>
      <c r="AP219" s="67"/>
      <c r="AQ219" s="67"/>
      <c r="AR219" s="67"/>
      <c r="AS219" s="67"/>
      <c r="AT219" s="87"/>
      <c r="AU219" s="67"/>
      <c r="AV219" s="67"/>
      <c r="AW219" s="67"/>
      <c r="AX219" s="67"/>
      <c r="AY219" s="236"/>
      <c r="AZ219" s="237"/>
      <c r="BA219" s="67"/>
    </row>
    <row r="220" spans="32:53" ht="24" customHeight="1">
      <c r="AF220" s="67"/>
      <c r="AG220" s="67"/>
      <c r="AJ220" s="67"/>
      <c r="AK220" s="67"/>
      <c r="AL220" s="67"/>
      <c r="AM220" s="67"/>
      <c r="AN220" s="67"/>
      <c r="AO220" s="67"/>
      <c r="AP220" s="67"/>
      <c r="AQ220" s="67"/>
      <c r="AR220" s="67"/>
      <c r="AS220" s="67"/>
      <c r="AT220" s="87"/>
      <c r="AU220" s="67"/>
      <c r="AV220" s="67"/>
      <c r="AW220" s="67"/>
      <c r="AX220" s="67"/>
      <c r="AY220" s="236"/>
      <c r="AZ220" s="237"/>
      <c r="BA220" s="67"/>
    </row>
    <row r="221" spans="32:53" ht="24" customHeight="1">
      <c r="AF221" s="67"/>
      <c r="AG221" s="67"/>
      <c r="AJ221" s="67"/>
      <c r="AK221" s="67"/>
      <c r="AL221" s="67"/>
      <c r="AM221" s="67"/>
      <c r="AN221" s="67"/>
      <c r="AO221" s="67"/>
      <c r="AP221" s="67"/>
      <c r="AQ221" s="67"/>
      <c r="AR221" s="67"/>
      <c r="AS221" s="67"/>
      <c r="AT221" s="87"/>
      <c r="AU221" s="67"/>
      <c r="AV221" s="67"/>
      <c r="AW221" s="67"/>
      <c r="AX221" s="67"/>
      <c r="AY221" s="236"/>
      <c r="AZ221" s="237"/>
      <c r="BA221" s="67"/>
    </row>
    <row r="222" spans="32:53" ht="24" customHeight="1">
      <c r="AF222" s="67"/>
      <c r="AG222" s="67"/>
      <c r="AJ222" s="67"/>
      <c r="AK222" s="67"/>
      <c r="AL222" s="67"/>
      <c r="AM222" s="67"/>
      <c r="AN222" s="67"/>
      <c r="AO222" s="67"/>
      <c r="AP222" s="67"/>
      <c r="AQ222" s="67"/>
      <c r="AR222" s="67"/>
      <c r="AS222" s="67"/>
      <c r="AT222" s="87"/>
      <c r="AU222" s="67"/>
      <c r="AV222" s="67"/>
      <c r="AW222" s="67"/>
      <c r="AX222" s="67"/>
      <c r="AY222" s="236"/>
      <c r="AZ222" s="237"/>
      <c r="BA222" s="67"/>
    </row>
    <row r="223" spans="32:53" ht="24" customHeight="1">
      <c r="AF223" s="67"/>
      <c r="AG223" s="67"/>
      <c r="AJ223" s="67"/>
      <c r="AK223" s="67"/>
      <c r="AL223" s="67"/>
      <c r="AM223" s="67"/>
      <c r="AN223" s="67"/>
      <c r="AO223" s="67"/>
      <c r="AP223" s="67"/>
      <c r="AQ223" s="67"/>
      <c r="AR223" s="67"/>
      <c r="AS223" s="67"/>
      <c r="AT223" s="87"/>
      <c r="AU223" s="67"/>
      <c r="AV223" s="67"/>
      <c r="AW223" s="67"/>
      <c r="AX223" s="67"/>
      <c r="AY223" s="236"/>
      <c r="AZ223" s="237"/>
      <c r="BA223" s="67"/>
    </row>
    <row r="224" spans="32:53" ht="24" customHeight="1">
      <c r="AF224" s="67"/>
      <c r="AG224" s="67"/>
      <c r="AJ224" s="67"/>
      <c r="AK224" s="67"/>
      <c r="AL224" s="67"/>
      <c r="AM224" s="67"/>
      <c r="AN224" s="67"/>
      <c r="AO224" s="67"/>
      <c r="AP224" s="67"/>
      <c r="AQ224" s="67"/>
      <c r="AR224" s="67"/>
      <c r="AS224" s="67"/>
      <c r="AT224" s="87"/>
      <c r="AU224" s="67"/>
      <c r="AV224" s="67"/>
      <c r="AW224" s="67"/>
      <c r="AX224" s="67"/>
      <c r="AY224" s="236"/>
      <c r="AZ224" s="237"/>
      <c r="BA224" s="67"/>
    </row>
    <row r="225" spans="32:53" ht="24" customHeight="1">
      <c r="AF225" s="67"/>
      <c r="AG225" s="67"/>
      <c r="AJ225" s="67"/>
      <c r="AK225" s="67"/>
      <c r="AL225" s="67"/>
      <c r="AM225" s="67"/>
      <c r="AN225" s="67"/>
      <c r="AO225" s="67"/>
      <c r="AP225" s="67"/>
      <c r="AQ225" s="67"/>
      <c r="AR225" s="67"/>
      <c r="AS225" s="67"/>
      <c r="AT225" s="87"/>
      <c r="AU225" s="67"/>
      <c r="AV225" s="67"/>
      <c r="AW225" s="67"/>
      <c r="AX225" s="67"/>
      <c r="AY225" s="236"/>
      <c r="AZ225" s="237"/>
      <c r="BA225" s="67"/>
    </row>
    <row r="226" spans="32:53" ht="24" customHeight="1">
      <c r="AF226" s="67"/>
      <c r="AG226" s="67"/>
      <c r="AJ226" s="67"/>
      <c r="AK226" s="67"/>
      <c r="AL226" s="67"/>
      <c r="AM226" s="67"/>
      <c r="AN226" s="67"/>
      <c r="AO226" s="67"/>
      <c r="AP226" s="67"/>
      <c r="AQ226" s="67"/>
      <c r="AR226" s="67"/>
      <c r="AS226" s="67"/>
      <c r="AT226" s="87"/>
      <c r="AU226" s="67"/>
      <c r="AV226" s="67"/>
      <c r="AW226" s="67"/>
      <c r="AX226" s="67"/>
      <c r="AY226" s="236"/>
      <c r="AZ226" s="237"/>
      <c r="BA226" s="67"/>
    </row>
    <row r="227" spans="32:53" ht="24" customHeight="1">
      <c r="AF227" s="67"/>
      <c r="AG227" s="67"/>
      <c r="AJ227" s="67"/>
      <c r="AK227" s="67"/>
      <c r="AL227" s="67"/>
      <c r="AM227" s="67"/>
      <c r="AN227" s="67"/>
      <c r="AO227" s="67"/>
      <c r="AP227" s="67"/>
      <c r="AQ227" s="67"/>
      <c r="AR227" s="67"/>
      <c r="AS227" s="67"/>
      <c r="AT227" s="87"/>
      <c r="AU227" s="67"/>
      <c r="AV227" s="67"/>
      <c r="AW227" s="67"/>
      <c r="AX227" s="67"/>
      <c r="AY227" s="236"/>
      <c r="AZ227" s="237"/>
      <c r="BA227" s="67"/>
    </row>
    <row r="228" spans="32:53" ht="24" customHeight="1">
      <c r="AF228" s="67"/>
      <c r="AG228" s="67"/>
      <c r="AJ228" s="67"/>
      <c r="AK228" s="67"/>
      <c r="AL228" s="67"/>
      <c r="AM228" s="67"/>
      <c r="AN228" s="67"/>
      <c r="AO228" s="67"/>
      <c r="AP228" s="67"/>
      <c r="AQ228" s="67"/>
      <c r="AR228" s="67"/>
      <c r="AS228" s="67"/>
      <c r="AT228" s="87"/>
      <c r="AU228" s="67"/>
      <c r="AV228" s="67"/>
      <c r="AW228" s="67"/>
      <c r="AX228" s="67"/>
      <c r="AY228" s="236"/>
      <c r="AZ228" s="237"/>
      <c r="BA228" s="67"/>
    </row>
    <row r="229" spans="32:53" ht="24" customHeight="1">
      <c r="AF229" s="67"/>
      <c r="AG229" s="67"/>
      <c r="AJ229" s="67"/>
      <c r="AK229" s="67"/>
      <c r="AL229" s="67"/>
      <c r="AM229" s="67"/>
      <c r="AN229" s="67"/>
      <c r="AO229" s="67"/>
      <c r="AP229" s="67"/>
      <c r="AQ229" s="67"/>
      <c r="AR229" s="67"/>
      <c r="AS229" s="67"/>
      <c r="AT229" s="87"/>
      <c r="AU229" s="67"/>
      <c r="AV229" s="67"/>
      <c r="AW229" s="67"/>
      <c r="AX229" s="67"/>
      <c r="AY229" s="236"/>
      <c r="AZ229" s="237"/>
      <c r="BA229" s="67"/>
    </row>
    <row r="230" spans="32:53" ht="24" customHeight="1">
      <c r="AF230" s="67"/>
      <c r="AG230" s="67"/>
      <c r="AJ230" s="67"/>
      <c r="AK230" s="67"/>
      <c r="AL230" s="67"/>
      <c r="AM230" s="67"/>
      <c r="AN230" s="67"/>
      <c r="AO230" s="67"/>
      <c r="AP230" s="67"/>
      <c r="AQ230" s="67"/>
      <c r="AR230" s="67"/>
      <c r="AS230" s="67"/>
      <c r="AT230" s="87"/>
      <c r="AU230" s="67"/>
      <c r="AV230" s="67"/>
      <c r="AW230" s="67"/>
      <c r="AX230" s="67"/>
      <c r="AY230" s="236"/>
      <c r="AZ230" s="237"/>
      <c r="BA230" s="67"/>
    </row>
    <row r="231" spans="32:53" ht="24" customHeight="1">
      <c r="AF231" s="67"/>
      <c r="AG231" s="67"/>
      <c r="AJ231" s="67"/>
      <c r="AK231" s="67"/>
      <c r="AL231" s="67"/>
      <c r="AM231" s="67"/>
      <c r="AN231" s="67"/>
      <c r="AO231" s="67"/>
      <c r="AP231" s="67"/>
      <c r="AQ231" s="67"/>
      <c r="AR231" s="67"/>
      <c r="AS231" s="67"/>
      <c r="AT231" s="87"/>
      <c r="AU231" s="67"/>
      <c r="AV231" s="67"/>
      <c r="AW231" s="67"/>
      <c r="AX231" s="67"/>
      <c r="AY231" s="236"/>
      <c r="AZ231" s="237"/>
      <c r="BA231" s="67"/>
    </row>
    <row r="232" spans="32:53" ht="24" customHeight="1">
      <c r="AF232" s="67"/>
      <c r="AG232" s="67"/>
      <c r="AJ232" s="67"/>
      <c r="AK232" s="67"/>
      <c r="AL232" s="67"/>
      <c r="AM232" s="67"/>
      <c r="AN232" s="67"/>
      <c r="AO232" s="67"/>
      <c r="AP232" s="67"/>
      <c r="AQ232" s="67"/>
      <c r="AR232" s="67"/>
      <c r="AS232" s="67"/>
      <c r="AT232" s="87"/>
      <c r="AU232" s="67"/>
      <c r="AV232" s="67"/>
      <c r="AW232" s="67"/>
      <c r="AX232" s="67"/>
      <c r="AY232" s="236"/>
      <c r="AZ232" s="237"/>
      <c r="BA232" s="67"/>
    </row>
    <row r="233" spans="32:53" ht="24" customHeight="1">
      <c r="AF233" s="67"/>
      <c r="AG233" s="67"/>
      <c r="AJ233" s="67"/>
      <c r="AK233" s="67"/>
      <c r="AL233" s="67"/>
      <c r="AM233" s="67"/>
      <c r="AN233" s="67"/>
      <c r="AO233" s="67"/>
      <c r="AP233" s="67"/>
      <c r="AQ233" s="67"/>
      <c r="AR233" s="67"/>
      <c r="AS233" s="67"/>
      <c r="AT233" s="87"/>
      <c r="AU233" s="67"/>
      <c r="AV233" s="67"/>
      <c r="AW233" s="67"/>
      <c r="AX233" s="67"/>
      <c r="AY233" s="236"/>
      <c r="AZ233" s="237"/>
      <c r="BA233" s="67"/>
    </row>
    <row r="234" spans="32:53" ht="24" customHeight="1">
      <c r="AF234" s="67"/>
      <c r="AG234" s="67"/>
      <c r="AJ234" s="67"/>
      <c r="AK234" s="67"/>
      <c r="AL234" s="67"/>
      <c r="AM234" s="67"/>
      <c r="AN234" s="67"/>
      <c r="AO234" s="67"/>
      <c r="AP234" s="67"/>
      <c r="AQ234" s="67"/>
      <c r="AR234" s="67"/>
      <c r="AS234" s="67"/>
      <c r="AT234" s="87"/>
      <c r="AU234" s="67"/>
      <c r="AV234" s="67"/>
      <c r="AW234" s="67"/>
      <c r="AX234" s="67"/>
      <c r="AY234" s="236"/>
      <c r="AZ234" s="237"/>
      <c r="BA234" s="67"/>
    </row>
    <row r="235" spans="32:53" ht="24" customHeight="1">
      <c r="AF235" s="67"/>
      <c r="AG235" s="67"/>
      <c r="AJ235" s="67"/>
      <c r="AK235" s="67"/>
      <c r="AL235" s="67"/>
      <c r="AM235" s="67"/>
      <c r="AN235" s="67"/>
      <c r="AO235" s="67"/>
      <c r="AP235" s="67"/>
      <c r="AQ235" s="67"/>
      <c r="AR235" s="67"/>
      <c r="AS235" s="67"/>
      <c r="AT235" s="87"/>
      <c r="AU235" s="67"/>
      <c r="AV235" s="67"/>
      <c r="AW235" s="67"/>
      <c r="AX235" s="67"/>
      <c r="AY235" s="236"/>
      <c r="AZ235" s="237"/>
      <c r="BA235" s="67"/>
    </row>
    <row r="236" spans="32:53" ht="24" customHeight="1">
      <c r="AF236" s="67"/>
      <c r="AG236" s="67"/>
      <c r="AJ236" s="67"/>
      <c r="AK236" s="67"/>
      <c r="AL236" s="67"/>
      <c r="AM236" s="67"/>
      <c r="AN236" s="67"/>
      <c r="AO236" s="67"/>
      <c r="AP236" s="67"/>
      <c r="AQ236" s="67"/>
      <c r="AR236" s="67"/>
      <c r="AS236" s="67"/>
      <c r="AT236" s="87"/>
      <c r="AU236" s="67"/>
      <c r="AV236" s="67"/>
      <c r="AW236" s="67"/>
      <c r="AX236" s="67"/>
      <c r="AY236" s="236"/>
      <c r="AZ236" s="237"/>
      <c r="BA236" s="67"/>
    </row>
    <row r="237" spans="32:53" ht="24" customHeight="1">
      <c r="AF237" s="67"/>
      <c r="AG237" s="67"/>
      <c r="AJ237" s="67"/>
      <c r="AK237" s="67"/>
      <c r="AL237" s="67"/>
      <c r="AM237" s="67"/>
      <c r="AN237" s="67"/>
      <c r="AO237" s="67"/>
      <c r="AP237" s="67"/>
      <c r="AQ237" s="67"/>
      <c r="AR237" s="67"/>
      <c r="AS237" s="67"/>
      <c r="AT237" s="87"/>
      <c r="AU237" s="67"/>
      <c r="AV237" s="67"/>
      <c r="AW237" s="67"/>
      <c r="AX237" s="67"/>
      <c r="AY237" s="236"/>
      <c r="AZ237" s="237"/>
      <c r="BA237" s="67"/>
    </row>
    <row r="238" spans="32:53" ht="24" customHeight="1">
      <c r="AF238" s="67"/>
      <c r="AG238" s="67"/>
      <c r="AJ238" s="67"/>
      <c r="AK238" s="67"/>
      <c r="AL238" s="67"/>
      <c r="AM238" s="67"/>
      <c r="AN238" s="67"/>
      <c r="AO238" s="67"/>
      <c r="AP238" s="67"/>
      <c r="AQ238" s="67"/>
      <c r="AR238" s="67"/>
      <c r="AS238" s="67"/>
      <c r="AT238" s="87"/>
      <c r="AU238" s="67"/>
      <c r="AV238" s="67"/>
      <c r="AW238" s="67"/>
      <c r="AX238" s="67"/>
      <c r="AY238" s="236"/>
      <c r="AZ238" s="237"/>
      <c r="BA238" s="67"/>
    </row>
    <row r="239" spans="32:53" ht="24" customHeight="1">
      <c r="AF239" s="67"/>
      <c r="AG239" s="67"/>
      <c r="AJ239" s="67"/>
      <c r="AK239" s="67"/>
      <c r="AL239" s="67"/>
      <c r="AM239" s="67"/>
      <c r="AN239" s="67"/>
      <c r="AO239" s="67"/>
      <c r="AP239" s="67"/>
      <c r="AQ239" s="67"/>
      <c r="AR239" s="67"/>
      <c r="AS239" s="67"/>
      <c r="AT239" s="87"/>
      <c r="AU239" s="67"/>
      <c r="AV239" s="67"/>
      <c r="AW239" s="67"/>
      <c r="AX239" s="67"/>
      <c r="AY239" s="236"/>
      <c r="AZ239" s="237"/>
      <c r="BA239" s="67"/>
    </row>
    <row r="240" spans="32:53" ht="24" customHeight="1">
      <c r="AF240" s="67"/>
      <c r="AG240" s="67"/>
      <c r="AJ240" s="67"/>
      <c r="AK240" s="67"/>
      <c r="AL240" s="67"/>
      <c r="AM240" s="67"/>
      <c r="AN240" s="67"/>
      <c r="AO240" s="67"/>
      <c r="AP240" s="67"/>
      <c r="AQ240" s="67"/>
      <c r="AR240" s="67"/>
      <c r="AS240" s="67"/>
      <c r="AT240" s="87"/>
      <c r="AU240" s="67"/>
      <c r="AV240" s="67"/>
      <c r="AW240" s="67"/>
      <c r="AX240" s="67"/>
      <c r="AY240" s="236"/>
      <c r="AZ240" s="237"/>
      <c r="BA240" s="67"/>
    </row>
    <row r="241" spans="32:53" ht="24" customHeight="1">
      <c r="AF241" s="67"/>
      <c r="AG241" s="67"/>
      <c r="AJ241" s="67"/>
      <c r="AK241" s="67"/>
      <c r="AL241" s="67"/>
      <c r="AM241" s="67"/>
      <c r="AN241" s="67"/>
      <c r="AO241" s="67"/>
      <c r="AP241" s="67"/>
      <c r="AQ241" s="67"/>
      <c r="AR241" s="67"/>
      <c r="AS241" s="67"/>
      <c r="AT241" s="87"/>
      <c r="AU241" s="67"/>
      <c r="AV241" s="67"/>
      <c r="AW241" s="67"/>
      <c r="AX241" s="67"/>
      <c r="AY241" s="236"/>
      <c r="AZ241" s="237"/>
      <c r="BA241" s="67"/>
    </row>
    <row r="242" spans="32:53" ht="24" customHeight="1">
      <c r="AF242" s="67"/>
      <c r="AG242" s="67"/>
      <c r="AJ242" s="67"/>
      <c r="AK242" s="67"/>
      <c r="AL242" s="67"/>
      <c r="AM242" s="67"/>
      <c r="AN242" s="67"/>
      <c r="AO242" s="67"/>
      <c r="AP242" s="67"/>
      <c r="AQ242" s="67"/>
      <c r="AR242" s="67"/>
      <c r="AS242" s="67"/>
      <c r="AT242" s="87"/>
      <c r="AU242" s="67"/>
      <c r="AV242" s="67"/>
      <c r="AW242" s="67"/>
      <c r="AX242" s="67"/>
      <c r="AY242" s="236"/>
      <c r="AZ242" s="237"/>
      <c r="BA242" s="67"/>
    </row>
    <row r="243" spans="32:53" ht="24" customHeight="1">
      <c r="AF243" s="67"/>
      <c r="AG243" s="67"/>
      <c r="AJ243" s="67"/>
      <c r="AK243" s="67"/>
      <c r="AL243" s="67"/>
      <c r="AM243" s="67"/>
      <c r="AN243" s="67"/>
      <c r="AO243" s="67"/>
      <c r="AP243" s="67"/>
      <c r="AQ243" s="67"/>
      <c r="AR243" s="67"/>
      <c r="AS243" s="67"/>
      <c r="AT243" s="87"/>
      <c r="AU243" s="67"/>
      <c r="AV243" s="67"/>
      <c r="AW243" s="67"/>
      <c r="AX243" s="67"/>
      <c r="AY243" s="236"/>
      <c r="AZ243" s="237"/>
      <c r="BA243" s="67"/>
    </row>
    <row r="244" spans="32:53" ht="24" customHeight="1">
      <c r="AF244" s="67"/>
      <c r="AG244" s="67"/>
      <c r="AJ244" s="67"/>
      <c r="AK244" s="67"/>
      <c r="AL244" s="67"/>
      <c r="AM244" s="67"/>
      <c r="AN244" s="67"/>
      <c r="AO244" s="67"/>
      <c r="AP244" s="67"/>
      <c r="AQ244" s="67"/>
      <c r="AR244" s="67"/>
      <c r="AS244" s="67"/>
      <c r="AT244" s="87"/>
      <c r="AU244" s="67"/>
      <c r="AV244" s="67"/>
      <c r="AW244" s="67"/>
      <c r="AX244" s="67"/>
      <c r="AY244" s="236"/>
      <c r="AZ244" s="237"/>
      <c r="BA244" s="67"/>
    </row>
    <row r="245" spans="32:53" ht="24" customHeight="1">
      <c r="AF245" s="67"/>
      <c r="AG245" s="67"/>
      <c r="AJ245" s="67"/>
      <c r="AK245" s="67"/>
      <c r="AL245" s="67"/>
      <c r="AM245" s="67"/>
      <c r="AN245" s="67"/>
      <c r="AO245" s="67"/>
      <c r="AP245" s="67"/>
      <c r="AQ245" s="67"/>
      <c r="AR245" s="67"/>
      <c r="AS245" s="67"/>
      <c r="AT245" s="87"/>
      <c r="AU245" s="67"/>
      <c r="AV245" s="67"/>
      <c r="AW245" s="67"/>
      <c r="AX245" s="67"/>
      <c r="AY245" s="236"/>
      <c r="AZ245" s="237"/>
      <c r="BA245" s="67"/>
    </row>
    <row r="246" spans="32:53" ht="24" customHeight="1">
      <c r="AF246" s="67"/>
      <c r="AG246" s="67"/>
      <c r="AJ246" s="67"/>
      <c r="AK246" s="67"/>
      <c r="AL246" s="67"/>
      <c r="AM246" s="67"/>
      <c r="AN246" s="67"/>
      <c r="AO246" s="67"/>
      <c r="AP246" s="67"/>
      <c r="AQ246" s="67"/>
      <c r="AR246" s="67"/>
      <c r="AS246" s="67"/>
      <c r="AT246" s="87"/>
      <c r="AU246" s="67"/>
      <c r="AV246" s="67"/>
      <c r="AW246" s="67"/>
      <c r="AX246" s="67"/>
      <c r="AY246" s="236"/>
      <c r="AZ246" s="237"/>
      <c r="BA246" s="67"/>
    </row>
    <row r="247" spans="32:53" ht="24" customHeight="1">
      <c r="AF247" s="67"/>
      <c r="AG247" s="67"/>
      <c r="AJ247" s="67"/>
      <c r="AK247" s="67"/>
      <c r="AL247" s="67"/>
      <c r="AM247" s="67"/>
      <c r="AN247" s="67"/>
      <c r="AO247" s="67"/>
      <c r="AP247" s="67"/>
      <c r="AQ247" s="67"/>
      <c r="AR247" s="67"/>
      <c r="AS247" s="67"/>
      <c r="AT247" s="87"/>
      <c r="AU247" s="67"/>
      <c r="AV247" s="67"/>
      <c r="AW247" s="67"/>
      <c r="AX247" s="67"/>
      <c r="AY247" s="236"/>
      <c r="AZ247" s="237"/>
      <c r="BA247" s="67"/>
    </row>
    <row r="248" spans="32:53" ht="24" customHeight="1">
      <c r="AF248" s="67"/>
      <c r="AG248" s="67"/>
      <c r="AJ248" s="67"/>
      <c r="AK248" s="67"/>
      <c r="AL248" s="67"/>
      <c r="AM248" s="67"/>
      <c r="AN248" s="67"/>
      <c r="AO248" s="67"/>
      <c r="AP248" s="67"/>
      <c r="AQ248" s="67"/>
      <c r="AR248" s="67"/>
      <c r="AS248" s="67"/>
      <c r="AT248" s="87"/>
      <c r="AU248" s="67"/>
      <c r="AV248" s="67"/>
      <c r="AW248" s="67"/>
      <c r="AX248" s="67"/>
      <c r="AY248" s="236"/>
      <c r="AZ248" s="237"/>
      <c r="BA248" s="67"/>
    </row>
    <row r="249" spans="32:53" ht="24" customHeight="1">
      <c r="AF249" s="67"/>
      <c r="AG249" s="67"/>
      <c r="AJ249" s="67"/>
      <c r="AK249" s="67"/>
      <c r="AL249" s="67"/>
      <c r="AM249" s="67"/>
      <c r="AN249" s="67"/>
      <c r="AO249" s="67"/>
      <c r="AP249" s="67"/>
      <c r="AQ249" s="67"/>
      <c r="AR249" s="67"/>
      <c r="AS249" s="67"/>
      <c r="AT249" s="87"/>
      <c r="AU249" s="67"/>
      <c r="AV249" s="67"/>
      <c r="AW249" s="67"/>
      <c r="AX249" s="67"/>
      <c r="AY249" s="236"/>
      <c r="AZ249" s="237"/>
      <c r="BA249" s="67"/>
    </row>
    <row r="250" spans="32:53" ht="24" customHeight="1">
      <c r="AF250" s="67"/>
      <c r="AG250" s="67"/>
      <c r="AJ250" s="67"/>
      <c r="AK250" s="67"/>
      <c r="AL250" s="67"/>
      <c r="AM250" s="67"/>
      <c r="AN250" s="67"/>
      <c r="AO250" s="67"/>
      <c r="AP250" s="67"/>
      <c r="AQ250" s="67"/>
      <c r="AR250" s="67"/>
      <c r="AS250" s="67"/>
      <c r="AT250" s="87"/>
      <c r="AU250" s="67"/>
      <c r="AV250" s="67"/>
      <c r="AW250" s="67"/>
      <c r="AX250" s="67"/>
      <c r="AY250" s="236"/>
      <c r="AZ250" s="237"/>
      <c r="BA250" s="67"/>
    </row>
    <row r="251" spans="32:53" ht="24" customHeight="1">
      <c r="AF251" s="67"/>
      <c r="AG251" s="67"/>
      <c r="AJ251" s="67"/>
      <c r="AK251" s="67"/>
      <c r="AL251" s="67"/>
      <c r="AM251" s="67"/>
      <c r="AN251" s="67"/>
      <c r="AO251" s="67"/>
      <c r="AP251" s="67"/>
      <c r="AQ251" s="67"/>
      <c r="AR251" s="67"/>
      <c r="AS251" s="67"/>
      <c r="AT251" s="87"/>
      <c r="AU251" s="67"/>
      <c r="AV251" s="67"/>
      <c r="AW251" s="67"/>
      <c r="AX251" s="67"/>
      <c r="AY251" s="236"/>
      <c r="AZ251" s="237"/>
      <c r="BA251" s="67"/>
    </row>
    <row r="252" spans="32:53" ht="24" customHeight="1">
      <c r="AF252" s="67"/>
      <c r="AG252" s="67"/>
      <c r="AJ252" s="67"/>
      <c r="AK252" s="67"/>
      <c r="AL252" s="67"/>
      <c r="AM252" s="67"/>
      <c r="AN252" s="67"/>
      <c r="AO252" s="67"/>
      <c r="AP252" s="67"/>
      <c r="AQ252" s="67"/>
      <c r="AR252" s="67"/>
      <c r="AS252" s="67"/>
      <c r="AT252" s="87"/>
      <c r="AU252" s="67"/>
      <c r="AV252" s="67"/>
      <c r="AW252" s="67"/>
      <c r="AX252" s="67"/>
      <c r="AY252" s="236"/>
      <c r="AZ252" s="237"/>
      <c r="BA252" s="67"/>
    </row>
    <row r="253" spans="32:53" ht="24" customHeight="1">
      <c r="AF253" s="67"/>
      <c r="AG253" s="67"/>
      <c r="AJ253" s="67"/>
      <c r="AK253" s="67"/>
      <c r="AL253" s="67"/>
      <c r="AM253" s="67"/>
      <c r="AN253" s="67"/>
      <c r="AO253" s="67"/>
      <c r="AP253" s="67"/>
      <c r="AQ253" s="67"/>
      <c r="AR253" s="67"/>
      <c r="AS253" s="67"/>
      <c r="AT253" s="87"/>
      <c r="AU253" s="67"/>
      <c r="AV253" s="67"/>
      <c r="AW253" s="67"/>
      <c r="AX253" s="67"/>
      <c r="AY253" s="236"/>
      <c r="AZ253" s="237"/>
      <c r="BA253" s="67"/>
    </row>
    <row r="254" spans="32:53" ht="24" customHeight="1">
      <c r="AF254" s="67"/>
      <c r="AG254" s="67"/>
      <c r="AJ254" s="67"/>
      <c r="AK254" s="67"/>
      <c r="AL254" s="67"/>
      <c r="AM254" s="67"/>
      <c r="AN254" s="67"/>
      <c r="AO254" s="67"/>
      <c r="AP254" s="67"/>
      <c r="AQ254" s="67"/>
      <c r="AR254" s="67"/>
      <c r="AS254" s="67"/>
      <c r="AT254" s="87"/>
      <c r="AU254" s="67"/>
      <c r="AV254" s="67"/>
      <c r="AW254" s="67"/>
      <c r="AX254" s="67"/>
      <c r="AY254" s="236"/>
      <c r="AZ254" s="237"/>
      <c r="BA254" s="67"/>
    </row>
    <row r="255" spans="32:53" ht="24" customHeight="1">
      <c r="AF255" s="67"/>
      <c r="AG255" s="67"/>
      <c r="AJ255" s="67"/>
      <c r="AK255" s="67"/>
      <c r="AL255" s="67"/>
      <c r="AM255" s="67"/>
      <c r="AN255" s="67"/>
      <c r="AO255" s="67"/>
      <c r="AP255" s="67"/>
      <c r="AQ255" s="67"/>
      <c r="AR255" s="67"/>
      <c r="AS255" s="67"/>
      <c r="AT255" s="87"/>
      <c r="AU255" s="67"/>
      <c r="AV255" s="67"/>
      <c r="AW255" s="67"/>
      <c r="AX255" s="67"/>
      <c r="AY255" s="236"/>
      <c r="AZ255" s="237"/>
      <c r="BA255" s="67"/>
    </row>
  </sheetData>
  <sheetProtection/>
  <mergeCells count="46">
    <mergeCell ref="E7:E9"/>
    <mergeCell ref="AS79:BC79"/>
    <mergeCell ref="AJ80:AO80"/>
    <mergeCell ref="A1:AC1"/>
    <mergeCell ref="A2:AC2"/>
    <mergeCell ref="A4:BC4"/>
    <mergeCell ref="A5:BC5"/>
    <mergeCell ref="A7:A9"/>
    <mergeCell ref="B7:B9"/>
    <mergeCell ref="AC7:AI7"/>
    <mergeCell ref="AJ7:AT7"/>
    <mergeCell ref="AU7:AY7"/>
    <mergeCell ref="AZ7:AZ9"/>
    <mergeCell ref="BA7:BB7"/>
    <mergeCell ref="BC7:BC9"/>
    <mergeCell ref="C8:C9"/>
    <mergeCell ref="AC8:AE8"/>
    <mergeCell ref="AF8:AF9"/>
    <mergeCell ref="AG8:AG9"/>
    <mergeCell ref="AH8:AH9"/>
    <mergeCell ref="AL8:AL9"/>
    <mergeCell ref="AM8:AM9"/>
    <mergeCell ref="BB8:BB9"/>
    <mergeCell ref="AP8:AP9"/>
    <mergeCell ref="AQ8:AQ9"/>
    <mergeCell ref="AR8:AR9"/>
    <mergeCell ref="AS8:AS9"/>
    <mergeCell ref="AW85:BC85"/>
    <mergeCell ref="AS82:BC82"/>
    <mergeCell ref="AS81:BC81"/>
    <mergeCell ref="AT8:AT9"/>
    <mergeCell ref="AU8:AU9"/>
    <mergeCell ref="AV8:AV9"/>
    <mergeCell ref="AW8:AW9"/>
    <mergeCell ref="AX8:AX9"/>
    <mergeCell ref="AY8:AY9"/>
    <mergeCell ref="B82:E82"/>
    <mergeCell ref="AI82:AQ82"/>
    <mergeCell ref="B80:E80"/>
    <mergeCell ref="AS80:BC80"/>
    <mergeCell ref="BA8:BA9"/>
    <mergeCell ref="AN8:AN9"/>
    <mergeCell ref="AO8:AO9"/>
    <mergeCell ref="AI8:AI9"/>
    <mergeCell ref="AJ8:AJ9"/>
    <mergeCell ref="AK8:AK9"/>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E26"/>
  <sheetViews>
    <sheetView tabSelected="1" zoomScale="60" zoomScaleNormal="60" zoomScalePageLayoutView="0" workbookViewId="0" topLeftCell="A7">
      <selection activeCell="Z14" sqref="Z14"/>
    </sheetView>
  </sheetViews>
  <sheetFormatPr defaultColWidth="9.140625" defaultRowHeight="12.75"/>
  <cols>
    <col min="1" max="1" width="6.28125" style="0" customWidth="1"/>
    <col min="2" max="2" width="7.421875" style="0" customWidth="1"/>
    <col min="3" max="26" width="6.28125" style="0" customWidth="1"/>
    <col min="29" max="29" width="23.57421875" style="0" customWidth="1"/>
  </cols>
  <sheetData>
    <row r="1" spans="1:26" s="15" customFormat="1" ht="15.75">
      <c r="A1" s="802" t="s">
        <v>37</v>
      </c>
      <c r="B1" s="802"/>
      <c r="C1" s="802"/>
      <c r="D1" s="802"/>
      <c r="E1" s="802"/>
      <c r="F1" s="802"/>
      <c r="G1" s="802"/>
      <c r="H1" s="802"/>
      <c r="I1" s="802"/>
      <c r="J1" s="802"/>
      <c r="K1" s="802"/>
      <c r="L1" s="802" t="s">
        <v>413</v>
      </c>
      <c r="M1" s="802"/>
      <c r="N1" s="802"/>
      <c r="O1" s="802"/>
      <c r="P1" s="802"/>
      <c r="Q1" s="802"/>
      <c r="R1" s="802"/>
      <c r="S1" s="802"/>
      <c r="T1" s="802"/>
      <c r="U1" s="802"/>
      <c r="V1" s="802"/>
      <c r="W1" s="681"/>
      <c r="X1" s="681"/>
      <c r="Y1" s="681"/>
      <c r="Z1" s="681"/>
    </row>
    <row r="2" spans="1:26" s="15" customFormat="1" ht="15.75">
      <c r="A2" s="810" t="s">
        <v>464</v>
      </c>
      <c r="B2" s="810"/>
      <c r="C2" s="810"/>
      <c r="D2" s="810"/>
      <c r="E2" s="810"/>
      <c r="F2" s="810"/>
      <c r="G2" s="810"/>
      <c r="H2" s="810"/>
      <c r="I2" s="810"/>
      <c r="J2" s="810"/>
      <c r="K2" s="810"/>
      <c r="L2" s="14"/>
      <c r="M2" s="14"/>
      <c r="N2" s="803" t="s">
        <v>39</v>
      </c>
      <c r="O2" s="803"/>
      <c r="P2" s="803"/>
      <c r="Q2" s="803"/>
      <c r="R2" s="803"/>
      <c r="S2" s="803"/>
      <c r="T2" s="803"/>
      <c r="U2" s="803"/>
      <c r="V2" s="803"/>
      <c r="W2" s="682"/>
      <c r="X2" s="682"/>
      <c r="Y2" s="682"/>
      <c r="Z2" s="682"/>
    </row>
    <row r="3" spans="1:26" s="15" customFormat="1" ht="18.75">
      <c r="A3" s="804" t="s">
        <v>70</v>
      </c>
      <c r="B3" s="804"/>
      <c r="C3" s="804"/>
      <c r="D3" s="804"/>
      <c r="E3" s="804"/>
      <c r="F3" s="804"/>
      <c r="G3" s="804"/>
      <c r="H3" s="804"/>
      <c r="I3" s="804"/>
      <c r="J3" s="804"/>
      <c r="K3" s="804"/>
      <c r="L3" s="804"/>
      <c r="M3" s="804"/>
      <c r="N3" s="804"/>
      <c r="O3" s="804"/>
      <c r="P3" s="804"/>
      <c r="Q3" s="804"/>
      <c r="R3" s="804"/>
      <c r="S3" s="804"/>
      <c r="T3" s="804"/>
      <c r="U3" s="804"/>
      <c r="V3" s="804"/>
      <c r="W3" s="683"/>
      <c r="X3" s="683"/>
      <c r="Y3" s="683"/>
      <c r="Z3" s="683"/>
    </row>
    <row r="4" spans="1:26" s="15" customFormat="1" ht="18.75">
      <c r="A4" s="804" t="s">
        <v>461</v>
      </c>
      <c r="B4" s="804"/>
      <c r="C4" s="804"/>
      <c r="D4" s="804"/>
      <c r="E4" s="804"/>
      <c r="F4" s="804"/>
      <c r="G4" s="804"/>
      <c r="H4" s="804"/>
      <c r="I4" s="804"/>
      <c r="J4" s="804"/>
      <c r="K4" s="804"/>
      <c r="L4" s="804"/>
      <c r="M4" s="804"/>
      <c r="N4" s="804"/>
      <c r="O4" s="804"/>
      <c r="P4" s="804"/>
      <c r="Q4" s="804"/>
      <c r="R4" s="804"/>
      <c r="S4" s="804"/>
      <c r="T4" s="804"/>
      <c r="U4" s="804"/>
      <c r="V4" s="804"/>
      <c r="W4" s="683"/>
      <c r="X4" s="683"/>
      <c r="Y4" s="683"/>
      <c r="Z4" s="683"/>
    </row>
    <row r="5" spans="1:26" ht="14.25">
      <c r="A5" s="805" t="s">
        <v>421</v>
      </c>
      <c r="B5" s="805"/>
      <c r="C5" s="805"/>
      <c r="D5" s="805"/>
      <c r="E5" s="805"/>
      <c r="F5" s="805"/>
      <c r="G5" s="805"/>
      <c r="H5" s="805"/>
      <c r="I5" s="805"/>
      <c r="J5" s="805"/>
      <c r="K5" s="805"/>
      <c r="L5" s="805"/>
      <c r="M5" s="805"/>
      <c r="N5" s="805"/>
      <c r="O5" s="805"/>
      <c r="P5" s="805"/>
      <c r="Q5" s="805"/>
      <c r="R5" s="805"/>
      <c r="S5" s="805"/>
      <c r="T5" s="805"/>
      <c r="U5" s="805"/>
      <c r="V5" s="805"/>
      <c r="W5" s="680"/>
      <c r="X5" s="680"/>
      <c r="Y5" s="680"/>
      <c r="Z5" s="680"/>
    </row>
    <row r="6" spans="1:2" ht="16.5" customHeight="1" thickBot="1">
      <c r="A6" s="814"/>
      <c r="B6" s="814"/>
    </row>
    <row r="7" spans="1:26" ht="16.5" customHeight="1" thickTop="1">
      <c r="A7" s="815" t="s">
        <v>2</v>
      </c>
      <c r="B7" s="816"/>
      <c r="C7" s="806" t="s">
        <v>40</v>
      </c>
      <c r="D7" s="806"/>
      <c r="E7" s="806"/>
      <c r="F7" s="806"/>
      <c r="G7" s="806" t="s">
        <v>3</v>
      </c>
      <c r="H7" s="806"/>
      <c r="I7" s="806"/>
      <c r="J7" s="806"/>
      <c r="K7" s="806" t="s">
        <v>4</v>
      </c>
      <c r="L7" s="806"/>
      <c r="M7" s="806"/>
      <c r="N7" s="806"/>
      <c r="O7" s="806" t="s">
        <v>5</v>
      </c>
      <c r="P7" s="806"/>
      <c r="Q7" s="806"/>
      <c r="R7" s="806"/>
      <c r="S7" s="806"/>
      <c r="T7" s="806" t="s">
        <v>6</v>
      </c>
      <c r="U7" s="806"/>
      <c r="V7" s="807"/>
      <c r="W7" s="706"/>
      <c r="X7" s="706"/>
      <c r="Y7" s="706"/>
      <c r="Z7" s="706"/>
    </row>
    <row r="8" spans="1:29" ht="29.25" customHeight="1">
      <c r="A8" s="811" t="s">
        <v>35</v>
      </c>
      <c r="B8" s="812"/>
      <c r="C8" s="647" t="s">
        <v>7</v>
      </c>
      <c r="D8" s="23" t="s">
        <v>8</v>
      </c>
      <c r="E8" s="23" t="s">
        <v>9</v>
      </c>
      <c r="F8" s="16" t="s">
        <v>10</v>
      </c>
      <c r="G8" s="16" t="s">
        <v>11</v>
      </c>
      <c r="H8" s="16" t="s">
        <v>12</v>
      </c>
      <c r="I8" s="16" t="s">
        <v>13</v>
      </c>
      <c r="J8" s="615" t="s">
        <v>14</v>
      </c>
      <c r="K8" s="16" t="s">
        <v>15</v>
      </c>
      <c r="L8" s="16" t="s">
        <v>16</v>
      </c>
      <c r="M8" s="692" t="s">
        <v>17</v>
      </c>
      <c r="N8" s="695" t="s">
        <v>18</v>
      </c>
      <c r="O8" s="16" t="s">
        <v>19</v>
      </c>
      <c r="P8" s="16" t="s">
        <v>20</v>
      </c>
      <c r="Q8" s="16" t="s">
        <v>21</v>
      </c>
      <c r="R8" s="16" t="s">
        <v>22</v>
      </c>
      <c r="S8" s="16" t="s">
        <v>23</v>
      </c>
      <c r="T8" s="16" t="s">
        <v>24</v>
      </c>
      <c r="U8" s="16" t="s">
        <v>25</v>
      </c>
      <c r="V8" s="648" t="s">
        <v>26</v>
      </c>
      <c r="W8" s="707"/>
      <c r="X8" s="707"/>
      <c r="Y8" s="707"/>
      <c r="Z8" s="707"/>
      <c r="AC8" s="68" t="s">
        <v>267</v>
      </c>
    </row>
    <row r="9" spans="1:31" ht="21" customHeight="1">
      <c r="A9" s="811" t="s">
        <v>36</v>
      </c>
      <c r="B9" s="812"/>
      <c r="C9" s="649">
        <v>1</v>
      </c>
      <c r="D9" s="649">
        <v>2</v>
      </c>
      <c r="E9" s="649">
        <v>3</v>
      </c>
      <c r="F9" s="649">
        <v>4</v>
      </c>
      <c r="G9" s="649">
        <v>5</v>
      </c>
      <c r="H9" s="649">
        <v>6</v>
      </c>
      <c r="I9" s="649">
        <v>7</v>
      </c>
      <c r="J9" s="649">
        <v>8</v>
      </c>
      <c r="K9" s="649">
        <v>9</v>
      </c>
      <c r="L9" s="649">
        <v>10</v>
      </c>
      <c r="M9" s="649">
        <v>11</v>
      </c>
      <c r="N9" s="649">
        <v>12</v>
      </c>
      <c r="O9" s="649">
        <v>13</v>
      </c>
      <c r="P9" s="649">
        <v>14</v>
      </c>
      <c r="Q9" s="649">
        <v>15</v>
      </c>
      <c r="R9" s="649">
        <v>16</v>
      </c>
      <c r="S9" s="649">
        <v>17</v>
      </c>
      <c r="T9" s="649">
        <v>18</v>
      </c>
      <c r="U9" s="649">
        <v>19</v>
      </c>
      <c r="V9" s="650">
        <v>20</v>
      </c>
      <c r="W9" s="708"/>
      <c r="X9" s="708"/>
      <c r="Y9" s="708"/>
      <c r="Z9" s="708"/>
      <c r="AC9" s="33" t="s">
        <v>244</v>
      </c>
      <c r="AD9">
        <v>30</v>
      </c>
      <c r="AE9" s="33" t="s">
        <v>131</v>
      </c>
    </row>
    <row r="10" spans="1:31" ht="26.25" customHeight="1">
      <c r="A10" s="813" t="s">
        <v>27</v>
      </c>
      <c r="B10" s="3" t="s">
        <v>28</v>
      </c>
      <c r="C10" s="798" t="s">
        <v>166</v>
      </c>
      <c r="D10" s="798"/>
      <c r="E10" s="798"/>
      <c r="F10" s="798"/>
      <c r="G10" s="798"/>
      <c r="H10" s="798"/>
      <c r="I10" s="798"/>
      <c r="J10" s="798"/>
      <c r="K10" s="792" t="s">
        <v>324</v>
      </c>
      <c r="L10" s="793"/>
      <c r="M10" s="793"/>
      <c r="N10" s="793"/>
      <c r="O10" s="793"/>
      <c r="P10" s="793"/>
      <c r="Q10" s="793"/>
      <c r="R10" s="794"/>
      <c r="S10" s="798" t="s">
        <v>368</v>
      </c>
      <c r="T10" s="798"/>
      <c r="U10" s="798"/>
      <c r="V10" s="799"/>
      <c r="W10" s="709"/>
      <c r="X10" s="709"/>
      <c r="Y10" s="709">
        <f>16*8</f>
        <v>128</v>
      </c>
      <c r="Z10" s="709"/>
      <c r="AC10" s="33" t="s">
        <v>163</v>
      </c>
      <c r="AD10">
        <v>60</v>
      </c>
      <c r="AE10" s="33" t="s">
        <v>132</v>
      </c>
    </row>
    <row r="11" spans="1:31" ht="26.25" customHeight="1">
      <c r="A11" s="813"/>
      <c r="B11" s="3" t="s">
        <v>29</v>
      </c>
      <c r="C11" s="798"/>
      <c r="D11" s="798"/>
      <c r="E11" s="798"/>
      <c r="F11" s="798"/>
      <c r="G11" s="798"/>
      <c r="H11" s="798"/>
      <c r="I11" s="798"/>
      <c r="J11" s="798"/>
      <c r="K11" s="795"/>
      <c r="L11" s="796"/>
      <c r="M11" s="796"/>
      <c r="N11" s="796"/>
      <c r="O11" s="796"/>
      <c r="P11" s="796"/>
      <c r="Q11" s="796"/>
      <c r="R11" s="797"/>
      <c r="S11" s="798"/>
      <c r="T11" s="798"/>
      <c r="U11" s="798"/>
      <c r="V11" s="799"/>
      <c r="W11" s="709"/>
      <c r="X11" s="709"/>
      <c r="Y11" s="709"/>
      <c r="Z11" s="709"/>
      <c r="AC11" s="33" t="s">
        <v>168</v>
      </c>
      <c r="AD11">
        <v>120</v>
      </c>
      <c r="AE11" s="33" t="s">
        <v>266</v>
      </c>
    </row>
    <row r="12" spans="1:31" ht="26.25" customHeight="1">
      <c r="A12" s="813" t="s">
        <v>30</v>
      </c>
      <c r="B12" s="3" t="s">
        <v>28</v>
      </c>
      <c r="C12" s="809" t="s">
        <v>326</v>
      </c>
      <c r="D12" s="809"/>
      <c r="E12" s="809"/>
      <c r="F12" s="809"/>
      <c r="G12" s="809"/>
      <c r="H12" s="809"/>
      <c r="I12" s="809"/>
      <c r="J12" s="809"/>
      <c r="K12" s="798" t="s">
        <v>324</v>
      </c>
      <c r="L12" s="798"/>
      <c r="M12" s="798"/>
      <c r="N12" s="798"/>
      <c r="O12" s="798"/>
      <c r="P12" s="798"/>
      <c r="Q12" s="798"/>
      <c r="R12" s="798"/>
      <c r="S12" s="798"/>
      <c r="T12" s="798"/>
      <c r="U12" s="798"/>
      <c r="V12" s="799"/>
      <c r="W12" s="709"/>
      <c r="X12" s="709"/>
      <c r="Y12" s="709"/>
      <c r="Z12" s="709"/>
      <c r="AC12" s="33" t="s">
        <v>167</v>
      </c>
      <c r="AD12">
        <v>60</v>
      </c>
      <c r="AE12" s="33" t="s">
        <v>135</v>
      </c>
    </row>
    <row r="13" spans="1:31" ht="26.25" customHeight="1">
      <c r="A13" s="813"/>
      <c r="B13" s="3" t="s">
        <v>29</v>
      </c>
      <c r="C13" s="809"/>
      <c r="D13" s="809"/>
      <c r="E13" s="809"/>
      <c r="F13" s="809"/>
      <c r="G13" s="809"/>
      <c r="H13" s="809"/>
      <c r="I13" s="809"/>
      <c r="J13" s="809"/>
      <c r="K13" s="798"/>
      <c r="L13" s="798"/>
      <c r="M13" s="798"/>
      <c r="N13" s="798"/>
      <c r="O13" s="798"/>
      <c r="P13" s="798"/>
      <c r="Q13" s="798"/>
      <c r="R13" s="798"/>
      <c r="S13" s="798"/>
      <c r="T13" s="798"/>
      <c r="U13" s="798"/>
      <c r="V13" s="799"/>
      <c r="W13" s="709"/>
      <c r="X13" s="709"/>
      <c r="Y13" s="709"/>
      <c r="Z13" s="709"/>
      <c r="AC13" s="33" t="s">
        <v>325</v>
      </c>
      <c r="AD13">
        <v>120</v>
      </c>
      <c r="AE13" s="33" t="s">
        <v>138</v>
      </c>
    </row>
    <row r="14" spans="1:31" ht="26.25" customHeight="1">
      <c r="A14" s="813" t="s">
        <v>31</v>
      </c>
      <c r="B14" s="3" t="s">
        <v>28</v>
      </c>
      <c r="C14" s="808" t="s">
        <v>71</v>
      </c>
      <c r="D14" s="808"/>
      <c r="E14" s="808"/>
      <c r="F14" s="808"/>
      <c r="G14" s="808"/>
      <c r="H14" s="808"/>
      <c r="I14" s="808"/>
      <c r="J14" s="808"/>
      <c r="K14" s="798" t="s">
        <v>265</v>
      </c>
      <c r="L14" s="798"/>
      <c r="M14" s="798"/>
      <c r="N14" s="798"/>
      <c r="O14" s="798"/>
      <c r="P14" s="798"/>
      <c r="Q14" s="798"/>
      <c r="R14" s="715" t="s">
        <v>375</v>
      </c>
      <c r="S14" s="798"/>
      <c r="T14" s="798"/>
      <c r="U14" s="798"/>
      <c r="V14" s="799"/>
      <c r="W14" s="709"/>
      <c r="X14" s="709"/>
      <c r="Y14" s="709"/>
      <c r="Z14" s="709"/>
      <c r="AC14" s="33" t="s">
        <v>169</v>
      </c>
      <c r="AD14">
        <v>160</v>
      </c>
      <c r="AE14" s="33" t="s">
        <v>135</v>
      </c>
    </row>
    <row r="15" spans="1:30" ht="26.25" customHeight="1">
      <c r="A15" s="813"/>
      <c r="B15" s="3" t="s">
        <v>29</v>
      </c>
      <c r="C15" s="808"/>
      <c r="D15" s="808"/>
      <c r="E15" s="808"/>
      <c r="F15" s="808"/>
      <c r="G15" s="808"/>
      <c r="H15" s="808"/>
      <c r="I15" s="808"/>
      <c r="J15" s="808"/>
      <c r="K15" s="808" t="s">
        <v>129</v>
      </c>
      <c r="L15" s="808"/>
      <c r="M15" s="808"/>
      <c r="N15" s="808"/>
      <c r="O15" s="808"/>
      <c r="P15" s="808"/>
      <c r="Q15" s="808"/>
      <c r="R15" s="808"/>
      <c r="S15" s="798"/>
      <c r="T15" s="798"/>
      <c r="U15" s="798"/>
      <c r="V15" s="799"/>
      <c r="W15" s="709"/>
      <c r="X15" s="709"/>
      <c r="Y15" s="709"/>
      <c r="Z15" s="709"/>
      <c r="AC15" s="33" t="s">
        <v>170</v>
      </c>
      <c r="AD15">
        <f>SUM(AD9:AD14)</f>
        <v>550</v>
      </c>
    </row>
    <row r="16" spans="1:26" ht="26.25" customHeight="1">
      <c r="A16" s="813" t="s">
        <v>32</v>
      </c>
      <c r="B16" s="3" t="s">
        <v>28</v>
      </c>
      <c r="C16" s="798" t="s">
        <v>166</v>
      </c>
      <c r="D16" s="798"/>
      <c r="E16" s="798"/>
      <c r="F16" s="798"/>
      <c r="G16" s="798"/>
      <c r="H16" s="798"/>
      <c r="I16" s="798"/>
      <c r="J16" s="808" t="s">
        <v>375</v>
      </c>
      <c r="K16" s="809" t="s">
        <v>395</v>
      </c>
      <c r="L16" s="809"/>
      <c r="M16" s="809"/>
      <c r="N16" s="809"/>
      <c r="O16" s="809"/>
      <c r="P16" s="809"/>
      <c r="Q16" s="809"/>
      <c r="R16" s="808" t="s">
        <v>71</v>
      </c>
      <c r="S16" s="798"/>
      <c r="T16" s="798"/>
      <c r="U16" s="798"/>
      <c r="V16" s="799"/>
      <c r="W16" s="709"/>
      <c r="X16" s="709"/>
      <c r="Y16" s="709"/>
      <c r="Z16" s="709"/>
    </row>
    <row r="17" spans="1:27" ht="26.25" customHeight="1">
      <c r="A17" s="813"/>
      <c r="B17" s="3" t="s">
        <v>29</v>
      </c>
      <c r="C17" s="798"/>
      <c r="D17" s="798"/>
      <c r="E17" s="798"/>
      <c r="F17" s="798"/>
      <c r="G17" s="798"/>
      <c r="H17" s="798"/>
      <c r="I17" s="798"/>
      <c r="J17" s="808"/>
      <c r="K17" s="809"/>
      <c r="L17" s="809"/>
      <c r="M17" s="809"/>
      <c r="N17" s="809"/>
      <c r="O17" s="809"/>
      <c r="P17" s="809"/>
      <c r="Q17" s="809"/>
      <c r="R17" s="808"/>
      <c r="S17" s="798"/>
      <c r="T17" s="798"/>
      <c r="U17" s="798"/>
      <c r="V17" s="799"/>
      <c r="W17" s="709"/>
      <c r="X17" s="709"/>
      <c r="Y17" s="709"/>
      <c r="Z17" s="709"/>
      <c r="AA17">
        <f>7*8</f>
        <v>56</v>
      </c>
    </row>
    <row r="18" spans="1:29" ht="26.25" customHeight="1">
      <c r="A18" s="813" t="s">
        <v>33</v>
      </c>
      <c r="B18" s="3" t="s">
        <v>28</v>
      </c>
      <c r="C18" s="808" t="s">
        <v>71</v>
      </c>
      <c r="D18" s="808"/>
      <c r="E18" s="808"/>
      <c r="F18" s="808"/>
      <c r="G18" s="808"/>
      <c r="H18" s="808"/>
      <c r="I18" s="808"/>
      <c r="J18" s="808"/>
      <c r="K18" s="808"/>
      <c r="L18" s="808"/>
      <c r="M18" s="808"/>
      <c r="N18" s="808"/>
      <c r="O18" s="808"/>
      <c r="P18" s="808"/>
      <c r="Q18" s="808"/>
      <c r="R18" s="808"/>
      <c r="S18" s="798"/>
      <c r="T18" s="798"/>
      <c r="U18" s="798"/>
      <c r="V18" s="799"/>
      <c r="W18" s="709"/>
      <c r="X18" s="709"/>
      <c r="Y18" s="709"/>
      <c r="Z18" s="709"/>
      <c r="AB18">
        <f>15*8</f>
        <v>120</v>
      </c>
      <c r="AC18">
        <f>560+250</f>
        <v>810</v>
      </c>
    </row>
    <row r="19" spans="1:28" ht="60.75" customHeight="1">
      <c r="A19" s="813"/>
      <c r="B19" s="3" t="s">
        <v>29</v>
      </c>
      <c r="C19" s="808" t="s">
        <v>71</v>
      </c>
      <c r="D19" s="817"/>
      <c r="E19" s="817"/>
      <c r="F19" s="817"/>
      <c r="G19" s="817"/>
      <c r="H19" s="817"/>
      <c r="I19" s="817"/>
      <c r="J19" s="716" t="s">
        <v>265</v>
      </c>
      <c r="K19" s="808" t="s">
        <v>129</v>
      </c>
      <c r="L19" s="808"/>
      <c r="M19" s="808"/>
      <c r="N19" s="808"/>
      <c r="O19" s="808"/>
      <c r="P19" s="808"/>
      <c r="Q19" s="808"/>
      <c r="R19" s="808"/>
      <c r="S19" s="798"/>
      <c r="T19" s="798"/>
      <c r="U19" s="798"/>
      <c r="V19" s="799"/>
      <c r="W19" s="709"/>
      <c r="X19" s="709"/>
      <c r="Y19" s="709"/>
      <c r="Z19" s="709"/>
      <c r="AA19">
        <f>8*4</f>
        <v>32</v>
      </c>
      <c r="AB19">
        <f>4*8</f>
        <v>32</v>
      </c>
    </row>
    <row r="20" spans="1:26" ht="17.25" customHeight="1">
      <c r="A20" s="813" t="s">
        <v>34</v>
      </c>
      <c r="B20" s="3" t="s">
        <v>28</v>
      </c>
      <c r="C20" s="808" t="s">
        <v>71</v>
      </c>
      <c r="D20" s="808"/>
      <c r="E20" s="808"/>
      <c r="F20" s="808"/>
      <c r="G20" s="808"/>
      <c r="H20" s="808"/>
      <c r="I20" s="808"/>
      <c r="J20" s="808"/>
      <c r="K20" s="808"/>
      <c r="L20" s="808"/>
      <c r="M20" s="808"/>
      <c r="N20" s="808"/>
      <c r="O20" s="808"/>
      <c r="P20" s="808"/>
      <c r="Q20" s="808"/>
      <c r="R20" s="808"/>
      <c r="S20" s="798"/>
      <c r="T20" s="798"/>
      <c r="U20" s="798"/>
      <c r="V20" s="799"/>
      <c r="W20" s="709"/>
      <c r="X20" s="709"/>
      <c r="Y20" s="709"/>
      <c r="Z20" s="709"/>
    </row>
    <row r="21" spans="1:26" ht="17.25" customHeight="1" thickBot="1">
      <c r="A21" s="819"/>
      <c r="B21" s="651" t="s">
        <v>29</v>
      </c>
      <c r="C21" s="818"/>
      <c r="D21" s="818"/>
      <c r="E21" s="818"/>
      <c r="F21" s="818"/>
      <c r="G21" s="818"/>
      <c r="H21" s="818"/>
      <c r="I21" s="818"/>
      <c r="J21" s="818"/>
      <c r="K21" s="818"/>
      <c r="L21" s="818"/>
      <c r="M21" s="818"/>
      <c r="N21" s="818"/>
      <c r="O21" s="818"/>
      <c r="P21" s="818"/>
      <c r="Q21" s="818"/>
      <c r="R21" s="818"/>
      <c r="S21" s="800"/>
      <c r="T21" s="800"/>
      <c r="U21" s="800"/>
      <c r="V21" s="801"/>
      <c r="W21" s="709"/>
      <c r="X21" s="709"/>
      <c r="Y21" s="709"/>
      <c r="Z21" s="709"/>
    </row>
    <row r="22" spans="1:26" ht="15.75" thickTop="1">
      <c r="A22" s="820" t="s">
        <v>95</v>
      </c>
      <c r="B22" s="820"/>
      <c r="C22" s="820"/>
      <c r="D22" s="820"/>
      <c r="E22" s="820"/>
      <c r="F22" s="820"/>
      <c r="G22" s="820"/>
      <c r="H22" s="820"/>
      <c r="I22" s="820"/>
      <c r="J22" s="820"/>
      <c r="K22" s="820"/>
      <c r="L22" s="820"/>
      <c r="M22" s="820"/>
      <c r="N22" s="820"/>
      <c r="O22" s="820"/>
      <c r="P22" s="820"/>
      <c r="Q22" s="820"/>
      <c r="R22" s="820"/>
      <c r="S22" s="820"/>
      <c r="T22" s="820"/>
      <c r="U22" s="820"/>
      <c r="V22" s="820"/>
      <c r="W22" s="676"/>
      <c r="X22" s="676"/>
      <c r="Y22" s="676"/>
      <c r="Z22" s="676"/>
    </row>
    <row r="23" spans="1:26" ht="15.75" customHeight="1">
      <c r="A23" s="4"/>
      <c r="B23" s="5"/>
      <c r="C23" s="5"/>
      <c r="D23" s="5"/>
      <c r="E23" s="5"/>
      <c r="F23" s="6"/>
      <c r="G23" s="6"/>
      <c r="H23" s="6"/>
      <c r="I23" s="6"/>
      <c r="J23" s="6"/>
      <c r="K23" s="6"/>
      <c r="L23" s="6"/>
      <c r="M23" s="6"/>
      <c r="N23" s="6"/>
      <c r="O23" s="7"/>
      <c r="P23" s="7"/>
      <c r="Q23" s="821" t="s">
        <v>463</v>
      </c>
      <c r="R23" s="821"/>
      <c r="S23" s="821"/>
      <c r="T23" s="821"/>
      <c r="U23" s="821"/>
      <c r="V23" s="821"/>
      <c r="W23" s="677"/>
      <c r="X23" s="677"/>
      <c r="Y23" s="677"/>
      <c r="Z23" s="677"/>
    </row>
    <row r="24" spans="1:26" ht="15.75">
      <c r="A24" s="8"/>
      <c r="B24" s="6"/>
      <c r="C24" s="6"/>
      <c r="D24" s="6"/>
      <c r="E24" s="6"/>
      <c r="F24" s="8"/>
      <c r="G24" s="8"/>
      <c r="H24" s="6"/>
      <c r="I24" s="8"/>
      <c r="J24" s="6"/>
      <c r="K24" s="6"/>
      <c r="L24" s="6"/>
      <c r="M24" s="6"/>
      <c r="N24" s="6"/>
      <c r="O24" s="9"/>
      <c r="P24" s="9"/>
      <c r="Q24" s="822" t="s">
        <v>462</v>
      </c>
      <c r="R24" s="822"/>
      <c r="S24" s="822"/>
      <c r="T24" s="822"/>
      <c r="U24" s="822"/>
      <c r="V24" s="822"/>
      <c r="W24" s="678"/>
      <c r="X24" s="678"/>
      <c r="Y24" s="678"/>
      <c r="Z24" s="678"/>
    </row>
    <row r="26" spans="17:26" ht="15">
      <c r="Q26" s="791" t="s">
        <v>72</v>
      </c>
      <c r="R26" s="791"/>
      <c r="S26" s="791"/>
      <c r="T26" s="791"/>
      <c r="U26" s="791"/>
      <c r="V26" s="791"/>
      <c r="W26" s="679"/>
      <c r="X26" s="679"/>
      <c r="Y26" s="679"/>
      <c r="Z26" s="679"/>
    </row>
  </sheetData>
  <sheetProtection/>
  <mergeCells count="42">
    <mergeCell ref="Q24:V24"/>
    <mergeCell ref="C20:R21"/>
    <mergeCell ref="A18:A19"/>
    <mergeCell ref="A20:A21"/>
    <mergeCell ref="A12:A13"/>
    <mergeCell ref="A22:V22"/>
    <mergeCell ref="Q23:V23"/>
    <mergeCell ref="O7:S7"/>
    <mergeCell ref="A14:A15"/>
    <mergeCell ref="A16:A17"/>
    <mergeCell ref="C18:Q18"/>
    <mergeCell ref="C19:I19"/>
    <mergeCell ref="K19:Q19"/>
    <mergeCell ref="A1:K1"/>
    <mergeCell ref="A2:K2"/>
    <mergeCell ref="A8:B8"/>
    <mergeCell ref="A9:B9"/>
    <mergeCell ref="A10:A11"/>
    <mergeCell ref="A6:B6"/>
    <mergeCell ref="A7:B7"/>
    <mergeCell ref="C7:F7"/>
    <mergeCell ref="G7:J7"/>
    <mergeCell ref="K7:N7"/>
    <mergeCell ref="J16:J17"/>
    <mergeCell ref="C10:J11"/>
    <mergeCell ref="C16:I17"/>
    <mergeCell ref="C12:J13"/>
    <mergeCell ref="C14:J15"/>
    <mergeCell ref="K14:Q14"/>
    <mergeCell ref="K15:R15"/>
    <mergeCell ref="K16:Q17"/>
    <mergeCell ref="R16:R19"/>
    <mergeCell ref="Q26:V26"/>
    <mergeCell ref="K10:R11"/>
    <mergeCell ref="S10:V21"/>
    <mergeCell ref="L1:V1"/>
    <mergeCell ref="N2:V2"/>
    <mergeCell ref="A3:V3"/>
    <mergeCell ref="A4:V4"/>
    <mergeCell ref="A5:V5"/>
    <mergeCell ref="T7:V7"/>
    <mergeCell ref="K12:R13"/>
  </mergeCells>
  <printOptions/>
  <pageMargins left="0.25" right="0.25" top="0.75" bottom="0.75" header="0.3" footer="0.3"/>
  <pageSetup fitToHeight="0" fitToWidth="0"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tabColor rgb="FFFF0000"/>
  </sheetPr>
  <dimension ref="A1:Z26"/>
  <sheetViews>
    <sheetView zoomScale="85" zoomScaleNormal="85" zoomScalePageLayoutView="0" workbookViewId="0" topLeftCell="A1">
      <selection activeCell="A2" sqref="A2:K2"/>
    </sheetView>
  </sheetViews>
  <sheetFormatPr defaultColWidth="9.140625" defaultRowHeight="12.75"/>
  <cols>
    <col min="1" max="2" width="7.421875" style="0" customWidth="1"/>
    <col min="3" max="22" width="6.421875" style="0" customWidth="1"/>
    <col min="24" max="24" width="30.140625" style="0" customWidth="1"/>
  </cols>
  <sheetData>
    <row r="1" spans="1:22" s="15" customFormat="1" ht="15.75">
      <c r="A1" s="802" t="s">
        <v>37</v>
      </c>
      <c r="B1" s="802"/>
      <c r="C1" s="802"/>
      <c r="D1" s="802"/>
      <c r="E1" s="802"/>
      <c r="F1" s="802"/>
      <c r="G1" s="802"/>
      <c r="H1" s="802"/>
      <c r="I1" s="802"/>
      <c r="J1" s="802"/>
      <c r="K1" s="802"/>
      <c r="L1" s="14"/>
      <c r="M1" s="14"/>
      <c r="N1" s="843" t="s">
        <v>38</v>
      </c>
      <c r="O1" s="843"/>
      <c r="P1" s="843"/>
      <c r="Q1" s="843"/>
      <c r="R1" s="843"/>
      <c r="S1" s="843"/>
      <c r="T1" s="843"/>
      <c r="U1" s="843"/>
      <c r="V1" s="843"/>
    </row>
    <row r="2" spans="1:22" s="15" customFormat="1" ht="15.75">
      <c r="A2" s="810" t="s">
        <v>464</v>
      </c>
      <c r="B2" s="810"/>
      <c r="C2" s="810"/>
      <c r="D2" s="810"/>
      <c r="E2" s="810"/>
      <c r="F2" s="810"/>
      <c r="G2" s="810"/>
      <c r="H2" s="810"/>
      <c r="I2" s="810"/>
      <c r="J2" s="810"/>
      <c r="K2" s="810"/>
      <c r="L2" s="14"/>
      <c r="M2" s="14"/>
      <c r="N2" s="803" t="s">
        <v>39</v>
      </c>
      <c r="O2" s="803"/>
      <c r="P2" s="803"/>
      <c r="Q2" s="803"/>
      <c r="R2" s="803"/>
      <c r="S2" s="803"/>
      <c r="T2" s="803"/>
      <c r="U2" s="803"/>
      <c r="V2" s="803"/>
    </row>
    <row r="3" spans="1:22" s="15" customFormat="1" ht="18.75">
      <c r="A3" s="804" t="s">
        <v>70</v>
      </c>
      <c r="B3" s="804"/>
      <c r="C3" s="804"/>
      <c r="D3" s="804"/>
      <c r="E3" s="804"/>
      <c r="F3" s="804"/>
      <c r="G3" s="804"/>
      <c r="H3" s="804"/>
      <c r="I3" s="804"/>
      <c r="J3" s="804"/>
      <c r="K3" s="804"/>
      <c r="L3" s="804"/>
      <c r="M3" s="804"/>
      <c r="N3" s="804"/>
      <c r="O3" s="804"/>
      <c r="P3" s="804"/>
      <c r="Q3" s="804"/>
      <c r="R3" s="804"/>
      <c r="S3" s="804"/>
      <c r="T3" s="804"/>
      <c r="U3" s="804"/>
      <c r="V3" s="804"/>
    </row>
    <row r="4" spans="1:22" s="15" customFormat="1" ht="18.75">
      <c r="A4" s="804" t="s">
        <v>349</v>
      </c>
      <c r="B4" s="804"/>
      <c r="C4" s="804"/>
      <c r="D4" s="804"/>
      <c r="E4" s="804"/>
      <c r="F4" s="804"/>
      <c r="G4" s="804"/>
      <c r="H4" s="804"/>
      <c r="I4" s="804"/>
      <c r="J4" s="804"/>
      <c r="K4" s="804"/>
      <c r="L4" s="804"/>
      <c r="M4" s="804"/>
      <c r="N4" s="804"/>
      <c r="O4" s="804"/>
      <c r="P4" s="804"/>
      <c r="Q4" s="804"/>
      <c r="R4" s="804"/>
      <c r="S4" s="804"/>
      <c r="T4" s="804"/>
      <c r="U4" s="804"/>
      <c r="V4" s="804"/>
    </row>
    <row r="5" spans="1:22" ht="14.25">
      <c r="A5" s="805" t="s">
        <v>421</v>
      </c>
      <c r="B5" s="805"/>
      <c r="C5" s="805"/>
      <c r="D5" s="805"/>
      <c r="E5" s="805"/>
      <c r="F5" s="805"/>
      <c r="G5" s="805"/>
      <c r="H5" s="805"/>
      <c r="I5" s="805"/>
      <c r="J5" s="805"/>
      <c r="K5" s="805"/>
      <c r="L5" s="805"/>
      <c r="M5" s="805"/>
      <c r="N5" s="805"/>
      <c r="O5" s="805"/>
      <c r="P5" s="805"/>
      <c r="Q5" s="805"/>
      <c r="R5" s="805"/>
      <c r="S5" s="805"/>
      <c r="T5" s="805"/>
      <c r="U5" s="805"/>
      <c r="V5" s="805"/>
    </row>
    <row r="6" spans="1:24" ht="16.5" customHeight="1">
      <c r="A6" s="828"/>
      <c r="B6" s="828"/>
      <c r="X6" s="33" t="s">
        <v>270</v>
      </c>
    </row>
    <row r="7" spans="1:26" ht="16.5" customHeight="1">
      <c r="A7" s="823" t="s">
        <v>2</v>
      </c>
      <c r="B7" s="824"/>
      <c r="C7" s="825" t="s">
        <v>40</v>
      </c>
      <c r="D7" s="826"/>
      <c r="E7" s="826"/>
      <c r="F7" s="827"/>
      <c r="G7" s="825" t="s">
        <v>3</v>
      </c>
      <c r="H7" s="826"/>
      <c r="I7" s="826"/>
      <c r="J7" s="827"/>
      <c r="K7" s="825" t="s">
        <v>4</v>
      </c>
      <c r="L7" s="826"/>
      <c r="M7" s="826"/>
      <c r="N7" s="827"/>
      <c r="O7" s="825" t="s">
        <v>5</v>
      </c>
      <c r="P7" s="826"/>
      <c r="Q7" s="826"/>
      <c r="R7" s="826"/>
      <c r="S7" s="827"/>
      <c r="T7" s="825" t="s">
        <v>6</v>
      </c>
      <c r="U7" s="826"/>
      <c r="V7" s="827"/>
      <c r="X7" s="42" t="s">
        <v>80</v>
      </c>
      <c r="Y7" s="42">
        <v>98</v>
      </c>
      <c r="Z7" s="33" t="s">
        <v>164</v>
      </c>
    </row>
    <row r="8" spans="1:26" ht="29.25" customHeight="1">
      <c r="A8" s="812" t="s">
        <v>35</v>
      </c>
      <c r="B8" s="812"/>
      <c r="C8" s="22" t="s">
        <v>7</v>
      </c>
      <c r="D8" s="23" t="s">
        <v>8</v>
      </c>
      <c r="E8" s="23" t="s">
        <v>9</v>
      </c>
      <c r="F8" s="16" t="s">
        <v>10</v>
      </c>
      <c r="G8" s="16" t="s">
        <v>11</v>
      </c>
      <c r="H8" s="16" t="s">
        <v>12</v>
      </c>
      <c r="I8" s="16" t="s">
        <v>13</v>
      </c>
      <c r="J8" s="615" t="s">
        <v>14</v>
      </c>
      <c r="K8" s="16" t="s">
        <v>15</v>
      </c>
      <c r="L8" s="565" t="s">
        <v>16</v>
      </c>
      <c r="M8" s="692" t="s">
        <v>17</v>
      </c>
      <c r="N8" s="695" t="s">
        <v>18</v>
      </c>
      <c r="O8" s="16" t="s">
        <v>19</v>
      </c>
      <c r="P8" s="16" t="s">
        <v>20</v>
      </c>
      <c r="Q8" s="16" t="s">
        <v>21</v>
      </c>
      <c r="R8" s="16" t="s">
        <v>22</v>
      </c>
      <c r="S8" s="16" t="s">
        <v>23</v>
      </c>
      <c r="T8" s="16" t="s">
        <v>24</v>
      </c>
      <c r="U8" s="16" t="s">
        <v>25</v>
      </c>
      <c r="V8" s="16" t="s">
        <v>26</v>
      </c>
      <c r="X8" s="43" t="s">
        <v>84</v>
      </c>
      <c r="Y8" s="42">
        <v>47</v>
      </c>
      <c r="Z8" s="33" t="s">
        <v>164</v>
      </c>
    </row>
    <row r="9" spans="1:26" ht="29.25" customHeight="1">
      <c r="A9" s="859" t="s">
        <v>36</v>
      </c>
      <c r="B9" s="859"/>
      <c r="C9" s="21">
        <v>1</v>
      </c>
      <c r="D9" s="24">
        <v>2</v>
      </c>
      <c r="E9" s="21">
        <v>3</v>
      </c>
      <c r="F9" s="24">
        <v>4</v>
      </c>
      <c r="G9" s="21">
        <v>5</v>
      </c>
      <c r="H9" s="24">
        <v>6</v>
      </c>
      <c r="I9" s="21">
        <v>7</v>
      </c>
      <c r="J9" s="24">
        <v>8</v>
      </c>
      <c r="K9" s="21">
        <v>9</v>
      </c>
      <c r="L9" s="24">
        <v>10</v>
      </c>
      <c r="M9" s="21">
        <v>11</v>
      </c>
      <c r="N9" s="24">
        <v>12</v>
      </c>
      <c r="O9" s="21">
        <v>13</v>
      </c>
      <c r="P9" s="24">
        <v>14</v>
      </c>
      <c r="Q9" s="21">
        <v>15</v>
      </c>
      <c r="R9" s="24">
        <v>16</v>
      </c>
      <c r="S9" s="21">
        <v>17</v>
      </c>
      <c r="T9" s="24">
        <v>18</v>
      </c>
      <c r="U9" s="21">
        <v>19</v>
      </c>
      <c r="V9" s="24">
        <v>20</v>
      </c>
      <c r="X9" s="42" t="s">
        <v>83</v>
      </c>
      <c r="Y9" s="44">
        <v>32</v>
      </c>
      <c r="Z9" s="33" t="s">
        <v>164</v>
      </c>
    </row>
    <row r="10" spans="1:26" ht="27" customHeight="1">
      <c r="A10" s="832" t="s">
        <v>27</v>
      </c>
      <c r="B10" s="3" t="s">
        <v>28</v>
      </c>
      <c r="C10" s="829" t="s">
        <v>53</v>
      </c>
      <c r="D10" s="830"/>
      <c r="E10" s="830"/>
      <c r="F10" s="830"/>
      <c r="G10" s="830"/>
      <c r="H10" s="830"/>
      <c r="I10" s="830"/>
      <c r="J10" s="830"/>
      <c r="K10" s="831"/>
      <c r="L10" s="829" t="s">
        <v>60</v>
      </c>
      <c r="M10" s="830"/>
      <c r="N10" s="830"/>
      <c r="O10" s="830"/>
      <c r="P10" s="830"/>
      <c r="Q10" s="830"/>
      <c r="R10" s="830"/>
      <c r="S10" s="830"/>
      <c r="T10" s="831"/>
      <c r="U10" s="11"/>
      <c r="V10" s="11"/>
      <c r="X10" s="45" t="s">
        <v>151</v>
      </c>
      <c r="Y10" s="42">
        <v>32</v>
      </c>
      <c r="Z10" s="33" t="s">
        <v>164</v>
      </c>
    </row>
    <row r="11" spans="1:26" ht="25.5" customHeight="1">
      <c r="A11" s="833"/>
      <c r="B11" s="3" t="s">
        <v>29</v>
      </c>
      <c r="C11" s="829" t="s">
        <v>54</v>
      </c>
      <c r="D11" s="830"/>
      <c r="E11" s="830"/>
      <c r="F11" s="830"/>
      <c r="G11" s="830"/>
      <c r="H11" s="830"/>
      <c r="I11" s="830"/>
      <c r="J11" s="830"/>
      <c r="K11" s="830"/>
      <c r="L11" s="830"/>
      <c r="M11" s="830"/>
      <c r="N11" s="830"/>
      <c r="O11" s="831"/>
      <c r="P11" s="860" t="s">
        <v>55</v>
      </c>
      <c r="Q11" s="861"/>
      <c r="R11" s="861"/>
      <c r="S11" s="861"/>
      <c r="T11" s="861"/>
      <c r="U11" s="861"/>
      <c r="V11" s="862"/>
      <c r="X11" s="45" t="s">
        <v>162</v>
      </c>
      <c r="Y11" s="42">
        <v>240</v>
      </c>
      <c r="Z11" s="33" t="s">
        <v>130</v>
      </c>
    </row>
    <row r="12" spans="1:26" ht="19.5" customHeight="1">
      <c r="A12" s="832" t="s">
        <v>30</v>
      </c>
      <c r="B12" s="3" t="s">
        <v>28</v>
      </c>
      <c r="C12" s="834" t="s">
        <v>376</v>
      </c>
      <c r="D12" s="835"/>
      <c r="E12" s="835"/>
      <c r="F12" s="835"/>
      <c r="G12" s="835"/>
      <c r="H12" s="835"/>
      <c r="I12" s="835"/>
      <c r="J12" s="835"/>
      <c r="K12" s="835"/>
      <c r="L12" s="835"/>
      <c r="M12" s="835"/>
      <c r="N12" s="835"/>
      <c r="O12" s="835"/>
      <c r="P12" s="835"/>
      <c r="Q12" s="835"/>
      <c r="R12" s="835"/>
      <c r="S12" s="835"/>
      <c r="T12" s="835"/>
      <c r="U12" s="835"/>
      <c r="V12" s="836"/>
      <c r="X12" s="45" t="s">
        <v>161</v>
      </c>
      <c r="Y12" s="42">
        <v>120</v>
      </c>
      <c r="Z12" s="33" t="s">
        <v>160</v>
      </c>
    </row>
    <row r="13" spans="1:25" ht="18" customHeight="1">
      <c r="A13" s="833"/>
      <c r="B13" s="3" t="s">
        <v>29</v>
      </c>
      <c r="C13" s="837"/>
      <c r="D13" s="838"/>
      <c r="E13" s="838"/>
      <c r="F13" s="838"/>
      <c r="G13" s="838"/>
      <c r="H13" s="838"/>
      <c r="I13" s="838"/>
      <c r="J13" s="838"/>
      <c r="K13" s="838"/>
      <c r="L13" s="838"/>
      <c r="M13" s="838"/>
      <c r="N13" s="838"/>
      <c r="O13" s="838"/>
      <c r="P13" s="838"/>
      <c r="Q13" s="838"/>
      <c r="R13" s="838"/>
      <c r="S13" s="838"/>
      <c r="T13" s="838"/>
      <c r="U13" s="838"/>
      <c r="V13" s="839"/>
      <c r="X13" s="45" t="s">
        <v>96</v>
      </c>
      <c r="Y13" s="42">
        <f>SUM(Y7:Y12)</f>
        <v>569</v>
      </c>
    </row>
    <row r="14" spans="1:24" ht="24.75" customHeight="1">
      <c r="A14" s="832" t="s">
        <v>31</v>
      </c>
      <c r="B14" s="3" t="s">
        <v>28</v>
      </c>
      <c r="C14" s="840" t="s">
        <v>71</v>
      </c>
      <c r="D14" s="841"/>
      <c r="E14" s="841"/>
      <c r="F14" s="841"/>
      <c r="G14" s="841"/>
      <c r="H14" s="841"/>
      <c r="I14" s="841"/>
      <c r="J14" s="841"/>
      <c r="K14" s="841"/>
      <c r="L14" s="841"/>
      <c r="M14" s="841"/>
      <c r="N14" s="841"/>
      <c r="O14" s="841"/>
      <c r="P14" s="841"/>
      <c r="Q14" s="841"/>
      <c r="R14" s="841"/>
      <c r="S14" s="841"/>
      <c r="T14" s="841"/>
      <c r="U14" s="841"/>
      <c r="V14" s="842"/>
      <c r="X14" s="36" t="s">
        <v>157</v>
      </c>
    </row>
    <row r="15" spans="1:22" ht="20.25" customHeight="1">
      <c r="A15" s="833"/>
      <c r="B15" s="3" t="s">
        <v>29</v>
      </c>
      <c r="C15" s="844" t="s">
        <v>55</v>
      </c>
      <c r="D15" s="845"/>
      <c r="E15" s="845"/>
      <c r="F15" s="845"/>
      <c r="G15" s="845"/>
      <c r="H15" s="845"/>
      <c r="I15" s="845"/>
      <c r="J15" s="845"/>
      <c r="K15" s="845"/>
      <c r="L15" s="845"/>
      <c r="M15" s="845"/>
      <c r="N15" s="845"/>
      <c r="O15" s="845"/>
      <c r="P15" s="845"/>
      <c r="Q15" s="845"/>
      <c r="R15" s="845"/>
      <c r="S15" s="845"/>
      <c r="T15" s="845"/>
      <c r="U15" s="845"/>
      <c r="V15" s="846"/>
    </row>
    <row r="16" spans="1:24" ht="23.25" customHeight="1">
      <c r="A16" s="832" t="s">
        <v>32</v>
      </c>
      <c r="B16" s="3" t="s">
        <v>28</v>
      </c>
      <c r="C16" s="834" t="s">
        <v>369</v>
      </c>
      <c r="D16" s="835"/>
      <c r="E16" s="835"/>
      <c r="F16" s="835"/>
      <c r="G16" s="835"/>
      <c r="H16" s="835"/>
      <c r="I16" s="835"/>
      <c r="J16" s="835"/>
      <c r="K16" s="835"/>
      <c r="L16" s="835"/>
      <c r="M16" s="835"/>
      <c r="N16" s="835"/>
      <c r="O16" s="835"/>
      <c r="P16" s="835"/>
      <c r="Q16" s="835"/>
      <c r="R16" s="835"/>
      <c r="S16" s="835"/>
      <c r="T16" s="835"/>
      <c r="U16" s="835"/>
      <c r="V16" s="836"/>
      <c r="X16">
        <f>8*8</f>
        <v>64</v>
      </c>
    </row>
    <row r="17" spans="1:22" ht="12" customHeight="1">
      <c r="A17" s="833"/>
      <c r="B17" s="3" t="s">
        <v>29</v>
      </c>
      <c r="C17" s="837"/>
      <c r="D17" s="838"/>
      <c r="E17" s="838"/>
      <c r="F17" s="838"/>
      <c r="G17" s="838"/>
      <c r="H17" s="838"/>
      <c r="I17" s="838"/>
      <c r="J17" s="838"/>
      <c r="K17" s="838"/>
      <c r="L17" s="838"/>
      <c r="M17" s="838"/>
      <c r="N17" s="838"/>
      <c r="O17" s="838"/>
      <c r="P17" s="838"/>
      <c r="Q17" s="838"/>
      <c r="R17" s="838"/>
      <c r="S17" s="838"/>
      <c r="T17" s="838"/>
      <c r="U17" s="838"/>
      <c r="V17" s="839"/>
    </row>
    <row r="18" spans="1:24" ht="20.25" customHeight="1">
      <c r="A18" s="832" t="s">
        <v>33</v>
      </c>
      <c r="B18" s="3" t="s">
        <v>28</v>
      </c>
      <c r="C18" s="853" t="s">
        <v>391</v>
      </c>
      <c r="D18" s="854"/>
      <c r="E18" s="854"/>
      <c r="F18" s="854"/>
      <c r="G18" s="854"/>
      <c r="H18" s="854"/>
      <c r="I18" s="854"/>
      <c r="J18" s="854"/>
      <c r="K18" s="854"/>
      <c r="L18" s="854"/>
      <c r="M18" s="854"/>
      <c r="N18" s="854"/>
      <c r="O18" s="854"/>
      <c r="P18" s="854"/>
      <c r="Q18" s="854"/>
      <c r="R18" s="854"/>
      <c r="S18" s="854"/>
      <c r="T18" s="854"/>
      <c r="U18" s="854"/>
      <c r="V18" s="855"/>
      <c r="X18">
        <f>7*8</f>
        <v>56</v>
      </c>
    </row>
    <row r="19" spans="1:24" ht="20.25" customHeight="1">
      <c r="A19" s="833"/>
      <c r="B19" s="3" t="s">
        <v>29</v>
      </c>
      <c r="C19" s="856"/>
      <c r="D19" s="857"/>
      <c r="E19" s="857"/>
      <c r="F19" s="857"/>
      <c r="G19" s="857"/>
      <c r="H19" s="857"/>
      <c r="I19" s="857"/>
      <c r="J19" s="857"/>
      <c r="K19" s="857"/>
      <c r="L19" s="857"/>
      <c r="M19" s="857"/>
      <c r="N19" s="857"/>
      <c r="O19" s="857"/>
      <c r="P19" s="857"/>
      <c r="Q19" s="857"/>
      <c r="R19" s="857"/>
      <c r="S19" s="857"/>
      <c r="T19" s="857"/>
      <c r="U19" s="857"/>
      <c r="V19" s="858"/>
      <c r="X19">
        <f>16*8</f>
        <v>128</v>
      </c>
    </row>
    <row r="20" spans="1:24" ht="20.25" customHeight="1">
      <c r="A20" s="832" t="s">
        <v>34</v>
      </c>
      <c r="B20" s="3" t="s">
        <v>28</v>
      </c>
      <c r="C20" s="847" t="s">
        <v>71</v>
      </c>
      <c r="D20" s="848"/>
      <c r="E20" s="848"/>
      <c r="F20" s="848"/>
      <c r="G20" s="848"/>
      <c r="H20" s="848"/>
      <c r="I20" s="848"/>
      <c r="J20" s="848"/>
      <c r="K20" s="848"/>
      <c r="L20" s="848"/>
      <c r="M20" s="848"/>
      <c r="N20" s="848"/>
      <c r="O20" s="848"/>
      <c r="P20" s="848"/>
      <c r="Q20" s="848"/>
      <c r="R20" s="848"/>
      <c r="S20" s="848"/>
      <c r="T20" s="848"/>
      <c r="U20" s="848"/>
      <c r="V20" s="849"/>
      <c r="X20">
        <f>4*16</f>
        <v>64</v>
      </c>
    </row>
    <row r="21" spans="1:22" ht="20.25" customHeight="1">
      <c r="A21" s="833"/>
      <c r="B21" s="3" t="s">
        <v>29</v>
      </c>
      <c r="C21" s="850"/>
      <c r="D21" s="851"/>
      <c r="E21" s="851"/>
      <c r="F21" s="851"/>
      <c r="G21" s="851"/>
      <c r="H21" s="851"/>
      <c r="I21" s="851"/>
      <c r="J21" s="851"/>
      <c r="K21" s="851"/>
      <c r="L21" s="851"/>
      <c r="M21" s="851"/>
      <c r="N21" s="851"/>
      <c r="O21" s="851"/>
      <c r="P21" s="851"/>
      <c r="Q21" s="851"/>
      <c r="R21" s="851"/>
      <c r="S21" s="851"/>
      <c r="T21" s="851"/>
      <c r="U21" s="851"/>
      <c r="V21" s="852"/>
    </row>
    <row r="22" spans="1:22" ht="15">
      <c r="A22" s="820" t="s">
        <v>95</v>
      </c>
      <c r="B22" s="820"/>
      <c r="C22" s="820"/>
      <c r="D22" s="820"/>
      <c r="E22" s="820"/>
      <c r="F22" s="820"/>
      <c r="G22" s="820"/>
      <c r="H22" s="820"/>
      <c r="I22" s="820"/>
      <c r="J22" s="820"/>
      <c r="K22" s="820"/>
      <c r="L22" s="820"/>
      <c r="M22" s="820"/>
      <c r="N22" s="820"/>
      <c r="O22" s="820"/>
      <c r="P22" s="820"/>
      <c r="Q22" s="820"/>
      <c r="R22" s="820"/>
      <c r="S22" s="820"/>
      <c r="T22" s="820"/>
      <c r="U22" s="820"/>
      <c r="V22" s="820"/>
    </row>
    <row r="23" spans="1:22" ht="15.75" customHeight="1">
      <c r="A23" s="4"/>
      <c r="B23" s="5"/>
      <c r="C23" s="5"/>
      <c r="D23" s="5"/>
      <c r="E23" s="5"/>
      <c r="F23" s="6"/>
      <c r="G23" s="6"/>
      <c r="H23" s="6"/>
      <c r="I23" s="6"/>
      <c r="J23" s="6"/>
      <c r="K23" s="6"/>
      <c r="L23" s="6"/>
      <c r="M23" s="6"/>
      <c r="N23" s="6"/>
      <c r="O23" s="7"/>
      <c r="P23" s="7"/>
      <c r="Q23" s="821" t="s">
        <v>463</v>
      </c>
      <c r="R23" s="821"/>
      <c r="S23" s="821"/>
      <c r="T23" s="821"/>
      <c r="U23" s="821"/>
      <c r="V23" s="821"/>
    </row>
    <row r="24" spans="1:22" ht="13.5" customHeight="1">
      <c r="A24" s="8"/>
      <c r="B24" s="6"/>
      <c r="C24" s="6"/>
      <c r="D24" s="6"/>
      <c r="E24" s="6"/>
      <c r="F24" s="8"/>
      <c r="G24" s="8"/>
      <c r="H24" s="6"/>
      <c r="I24" s="8"/>
      <c r="J24" s="6"/>
      <c r="K24" s="6"/>
      <c r="L24" s="6"/>
      <c r="M24" s="6"/>
      <c r="N24" s="6"/>
      <c r="O24" s="9"/>
      <c r="P24" s="9"/>
      <c r="Q24" s="822" t="s">
        <v>462</v>
      </c>
      <c r="R24" s="822"/>
      <c r="S24" s="822"/>
      <c r="T24" s="822"/>
      <c r="U24" s="822"/>
      <c r="V24" s="822"/>
    </row>
    <row r="26" spans="17:22" ht="15">
      <c r="Q26" s="791" t="s">
        <v>72</v>
      </c>
      <c r="R26" s="791"/>
      <c r="S26" s="791"/>
      <c r="T26" s="791"/>
      <c r="U26" s="791"/>
      <c r="V26" s="791"/>
    </row>
    <row r="33" ht="13.5" customHeight="1"/>
    <row r="46" ht="13.5" customHeight="1"/>
  </sheetData>
  <sheetProtection/>
  <mergeCells count="36">
    <mergeCell ref="C18:V19"/>
    <mergeCell ref="A22:V22"/>
    <mergeCell ref="Q23:V23"/>
    <mergeCell ref="Q24:V24"/>
    <mergeCell ref="Q26:V26"/>
    <mergeCell ref="A8:B8"/>
    <mergeCell ref="A9:B9"/>
    <mergeCell ref="P11:V11"/>
    <mergeCell ref="A16:A17"/>
    <mergeCell ref="A18:A19"/>
    <mergeCell ref="A20:A21"/>
    <mergeCell ref="A1:K1"/>
    <mergeCell ref="N1:V1"/>
    <mergeCell ref="A2:K2"/>
    <mergeCell ref="N2:V2"/>
    <mergeCell ref="A3:V3"/>
    <mergeCell ref="O7:S7"/>
    <mergeCell ref="T7:V7"/>
    <mergeCell ref="C15:V15"/>
    <mergeCell ref="C20:V21"/>
    <mergeCell ref="C11:O11"/>
    <mergeCell ref="A10:A11"/>
    <mergeCell ref="A12:A13"/>
    <mergeCell ref="C12:V13"/>
    <mergeCell ref="A14:A15"/>
    <mergeCell ref="C16:V17"/>
    <mergeCell ref="C14:V14"/>
    <mergeCell ref="C10:K10"/>
    <mergeCell ref="L10:T10"/>
    <mergeCell ref="A4:V4"/>
    <mergeCell ref="A5:V5"/>
    <mergeCell ref="A7:B7"/>
    <mergeCell ref="C7:F7"/>
    <mergeCell ref="G7:J7"/>
    <mergeCell ref="K7:N7"/>
    <mergeCell ref="A6:B6"/>
  </mergeCells>
  <printOptions/>
  <pageMargins left="0.25" right="0.25" top="0.75" bottom="0.75" header="0.3" footer="0.3"/>
  <pageSetup fitToHeight="0"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E28"/>
  <sheetViews>
    <sheetView zoomScale="70" zoomScaleNormal="70" zoomScalePageLayoutView="0" workbookViewId="0" topLeftCell="A1">
      <selection activeCell="A2" sqref="A2:K2"/>
    </sheetView>
  </sheetViews>
  <sheetFormatPr defaultColWidth="9.140625" defaultRowHeight="12.75"/>
  <cols>
    <col min="1" max="1" width="7.00390625" style="0" customWidth="1"/>
    <col min="2" max="2" width="7.421875" style="0" customWidth="1"/>
    <col min="3" max="10" width="7.28125" style="0" customWidth="1"/>
    <col min="11" max="11" width="7.28125" style="15" customWidth="1"/>
    <col min="12" max="22" width="7.28125" style="0" customWidth="1"/>
    <col min="25" max="25" width="16.140625" style="0" customWidth="1"/>
  </cols>
  <sheetData>
    <row r="1" spans="1:22" s="15" customFormat="1" ht="15.75">
      <c r="A1" s="802" t="s">
        <v>37</v>
      </c>
      <c r="B1" s="802"/>
      <c r="C1" s="802"/>
      <c r="D1" s="802"/>
      <c r="E1" s="802"/>
      <c r="F1" s="802"/>
      <c r="G1" s="802"/>
      <c r="H1" s="802"/>
      <c r="I1" s="802"/>
      <c r="J1" s="802"/>
      <c r="K1" s="802"/>
      <c r="L1" s="14"/>
      <c r="M1" s="14"/>
      <c r="N1" s="843" t="s">
        <v>38</v>
      </c>
      <c r="O1" s="843"/>
      <c r="P1" s="843"/>
      <c r="Q1" s="843"/>
      <c r="R1" s="843"/>
      <c r="S1" s="843"/>
      <c r="T1" s="843"/>
      <c r="U1" s="843"/>
      <c r="V1" s="843"/>
    </row>
    <row r="2" spans="1:22" s="15" customFormat="1" ht="15.75">
      <c r="A2" s="810" t="s">
        <v>464</v>
      </c>
      <c r="B2" s="810"/>
      <c r="C2" s="810"/>
      <c r="D2" s="810"/>
      <c r="E2" s="810"/>
      <c r="F2" s="810"/>
      <c r="G2" s="810"/>
      <c r="H2" s="810"/>
      <c r="I2" s="810"/>
      <c r="J2" s="810"/>
      <c r="K2" s="810"/>
      <c r="L2" s="14"/>
      <c r="M2" s="14"/>
      <c r="N2" s="803" t="s">
        <v>39</v>
      </c>
      <c r="O2" s="803"/>
      <c r="P2" s="803"/>
      <c r="Q2" s="803"/>
      <c r="R2" s="803"/>
      <c r="S2" s="803"/>
      <c r="T2" s="803"/>
      <c r="U2" s="803"/>
      <c r="V2" s="803"/>
    </row>
    <row r="3" spans="1:22" s="15" customFormat="1" ht="18.75">
      <c r="A3" s="804" t="s">
        <v>70</v>
      </c>
      <c r="B3" s="804"/>
      <c r="C3" s="804"/>
      <c r="D3" s="804"/>
      <c r="E3" s="804"/>
      <c r="F3" s="804"/>
      <c r="G3" s="804"/>
      <c r="H3" s="804"/>
      <c r="I3" s="804"/>
      <c r="J3" s="804"/>
      <c r="K3" s="804"/>
      <c r="L3" s="804"/>
      <c r="M3" s="804"/>
      <c r="N3" s="804"/>
      <c r="O3" s="804"/>
      <c r="P3" s="804"/>
      <c r="Q3" s="804"/>
      <c r="R3" s="804"/>
      <c r="S3" s="804"/>
      <c r="T3" s="804"/>
      <c r="U3" s="804"/>
      <c r="V3" s="804"/>
    </row>
    <row r="4" spans="1:22" s="15" customFormat="1" ht="18.75">
      <c r="A4" s="804" t="s">
        <v>77</v>
      </c>
      <c r="B4" s="804"/>
      <c r="C4" s="804"/>
      <c r="D4" s="804"/>
      <c r="E4" s="804"/>
      <c r="F4" s="804"/>
      <c r="G4" s="804"/>
      <c r="H4" s="804"/>
      <c r="I4" s="804"/>
      <c r="J4" s="804"/>
      <c r="K4" s="804"/>
      <c r="L4" s="804"/>
      <c r="M4" s="804"/>
      <c r="N4" s="804"/>
      <c r="O4" s="804"/>
      <c r="P4" s="804"/>
      <c r="Q4" s="804"/>
      <c r="R4" s="804"/>
      <c r="S4" s="804"/>
      <c r="T4" s="804"/>
      <c r="U4" s="804"/>
      <c r="V4" s="804"/>
    </row>
    <row r="5" spans="1:22" ht="14.25">
      <c r="A5" s="805" t="s">
        <v>421</v>
      </c>
      <c r="B5" s="805"/>
      <c r="C5" s="805"/>
      <c r="D5" s="805"/>
      <c r="E5" s="805"/>
      <c r="F5" s="805"/>
      <c r="G5" s="805"/>
      <c r="H5" s="805"/>
      <c r="I5" s="805"/>
      <c r="J5" s="805"/>
      <c r="K5" s="805"/>
      <c r="L5" s="805"/>
      <c r="M5" s="805"/>
      <c r="N5" s="805"/>
      <c r="O5" s="805"/>
      <c r="P5" s="805"/>
      <c r="Q5" s="805"/>
      <c r="R5" s="805"/>
      <c r="S5" s="805"/>
      <c r="T5" s="805"/>
      <c r="U5" s="805"/>
      <c r="V5" s="805"/>
    </row>
    <row r="6" spans="1:25" ht="15.75">
      <c r="A6" s="828"/>
      <c r="B6" s="828"/>
      <c r="Y6" t="s">
        <v>77</v>
      </c>
    </row>
    <row r="7" spans="1:27" ht="26.25" customHeight="1">
      <c r="A7" s="904" t="s">
        <v>2</v>
      </c>
      <c r="B7" s="905"/>
      <c r="C7" s="906" t="s">
        <v>40</v>
      </c>
      <c r="D7" s="907"/>
      <c r="E7" s="907"/>
      <c r="F7" s="908"/>
      <c r="G7" s="906" t="s">
        <v>3</v>
      </c>
      <c r="H7" s="907"/>
      <c r="I7" s="907"/>
      <c r="J7" s="908"/>
      <c r="K7" s="906" t="s">
        <v>4</v>
      </c>
      <c r="L7" s="907"/>
      <c r="M7" s="907"/>
      <c r="N7" s="908"/>
      <c r="O7" s="906" t="s">
        <v>5</v>
      </c>
      <c r="P7" s="907"/>
      <c r="Q7" s="907"/>
      <c r="R7" s="907"/>
      <c r="S7" s="908"/>
      <c r="T7" s="906" t="s">
        <v>6</v>
      </c>
      <c r="U7" s="907"/>
      <c r="V7" s="908"/>
      <c r="Y7" s="40" t="s">
        <v>80</v>
      </c>
      <c r="Z7" s="40">
        <v>64</v>
      </c>
      <c r="AA7" s="33" t="s">
        <v>134</v>
      </c>
    </row>
    <row r="8" spans="1:27" ht="26.25" customHeight="1">
      <c r="A8" s="904" t="s">
        <v>35</v>
      </c>
      <c r="B8" s="905"/>
      <c r="C8" s="10" t="s">
        <v>7</v>
      </c>
      <c r="D8" s="1" t="s">
        <v>8</v>
      </c>
      <c r="E8" s="1" t="s">
        <v>9</v>
      </c>
      <c r="F8" s="2" t="s">
        <v>10</v>
      </c>
      <c r="G8" s="2" t="s">
        <v>11</v>
      </c>
      <c r="H8" s="2" t="s">
        <v>12</v>
      </c>
      <c r="I8" s="2" t="s">
        <v>13</v>
      </c>
      <c r="J8" s="615" t="s">
        <v>14</v>
      </c>
      <c r="K8" s="16" t="s">
        <v>15</v>
      </c>
      <c r="L8" s="2" t="s">
        <v>16</v>
      </c>
      <c r="M8" s="692" t="s">
        <v>17</v>
      </c>
      <c r="N8" s="695" t="s">
        <v>18</v>
      </c>
      <c r="O8" s="2" t="s">
        <v>19</v>
      </c>
      <c r="P8" s="2" t="s">
        <v>20</v>
      </c>
      <c r="Q8" s="2" t="s">
        <v>21</v>
      </c>
      <c r="R8" s="2" t="s">
        <v>22</v>
      </c>
      <c r="S8" s="2" t="s">
        <v>23</v>
      </c>
      <c r="T8" s="2" t="s">
        <v>24</v>
      </c>
      <c r="U8" s="2" t="s">
        <v>25</v>
      </c>
      <c r="V8" s="2" t="s">
        <v>26</v>
      </c>
      <c r="Y8" s="41" t="s">
        <v>151</v>
      </c>
      <c r="Z8" s="41">
        <v>32</v>
      </c>
      <c r="AA8" s="33" t="s">
        <v>134</v>
      </c>
    </row>
    <row r="9" spans="1:27" ht="26.25" customHeight="1" thickBot="1">
      <c r="A9" s="904" t="s">
        <v>36</v>
      </c>
      <c r="B9" s="905"/>
      <c r="C9" s="12">
        <v>1</v>
      </c>
      <c r="D9" s="13">
        <v>2</v>
      </c>
      <c r="E9" s="12">
        <v>3</v>
      </c>
      <c r="F9" s="13">
        <v>4</v>
      </c>
      <c r="G9" s="12">
        <v>5</v>
      </c>
      <c r="H9" s="13">
        <v>6</v>
      </c>
      <c r="I9" s="12">
        <v>7</v>
      </c>
      <c r="J9" s="13">
        <v>8</v>
      </c>
      <c r="K9" s="21">
        <v>9</v>
      </c>
      <c r="L9" s="13">
        <v>10</v>
      </c>
      <c r="M9" s="12">
        <v>11</v>
      </c>
      <c r="N9" s="13">
        <v>12</v>
      </c>
      <c r="O9" s="12">
        <v>13</v>
      </c>
      <c r="P9" s="13">
        <v>14</v>
      </c>
      <c r="Q9" s="12">
        <v>15</v>
      </c>
      <c r="R9" s="13">
        <v>16</v>
      </c>
      <c r="S9" s="12">
        <v>17</v>
      </c>
      <c r="T9" s="13">
        <v>18</v>
      </c>
      <c r="U9" s="12">
        <v>19</v>
      </c>
      <c r="V9" s="13">
        <v>20</v>
      </c>
      <c r="Y9" s="41" t="s">
        <v>152</v>
      </c>
      <c r="Z9" s="41">
        <v>32</v>
      </c>
      <c r="AA9" s="33" t="s">
        <v>134</v>
      </c>
    </row>
    <row r="10" spans="1:27" ht="27" customHeight="1">
      <c r="A10" s="832" t="s">
        <v>27</v>
      </c>
      <c r="B10" s="3" t="s">
        <v>28</v>
      </c>
      <c r="C10" s="909" t="s">
        <v>71</v>
      </c>
      <c r="D10" s="910"/>
      <c r="E10" s="910"/>
      <c r="F10" s="910"/>
      <c r="G10" s="910"/>
      <c r="H10" s="910"/>
      <c r="I10" s="910"/>
      <c r="J10" s="910"/>
      <c r="K10" s="910"/>
      <c r="L10" s="910"/>
      <c r="M10" s="910"/>
      <c r="N10" s="910"/>
      <c r="O10" s="910"/>
      <c r="P10" s="910"/>
      <c r="Q10" s="910"/>
      <c r="R10" s="910"/>
      <c r="S10" s="910"/>
      <c r="T10" s="910"/>
      <c r="U10" s="910"/>
      <c r="V10" s="911"/>
      <c r="Y10" s="41" t="s">
        <v>153</v>
      </c>
      <c r="Z10" s="41">
        <v>90</v>
      </c>
      <c r="AA10" s="33" t="s">
        <v>134</v>
      </c>
    </row>
    <row r="11" spans="1:27" ht="27" customHeight="1">
      <c r="A11" s="833"/>
      <c r="B11" s="3" t="s">
        <v>29</v>
      </c>
      <c r="C11" s="878" t="s">
        <v>348</v>
      </c>
      <c r="D11" s="879"/>
      <c r="E11" s="879"/>
      <c r="F11" s="879"/>
      <c r="G11" s="880"/>
      <c r="H11" s="878" t="s">
        <v>75</v>
      </c>
      <c r="I11" s="879"/>
      <c r="J11" s="879"/>
      <c r="K11" s="879"/>
      <c r="L11" s="879"/>
      <c r="M11" s="879"/>
      <c r="N11" s="879"/>
      <c r="O11" s="879"/>
      <c r="P11" s="880"/>
      <c r="Q11" s="871" t="s">
        <v>71</v>
      </c>
      <c r="R11" s="871"/>
      <c r="S11" s="871"/>
      <c r="T11" s="871"/>
      <c r="U11" s="871"/>
      <c r="V11" s="872"/>
      <c r="Y11" s="41" t="s">
        <v>154</v>
      </c>
      <c r="Z11" s="41">
        <v>60</v>
      </c>
      <c r="AA11" s="33" t="s">
        <v>134</v>
      </c>
    </row>
    <row r="12" spans="1:27" ht="27" customHeight="1">
      <c r="A12" s="832" t="s">
        <v>30</v>
      </c>
      <c r="B12" s="3" t="s">
        <v>28</v>
      </c>
      <c r="C12" s="881" t="s">
        <v>158</v>
      </c>
      <c r="D12" s="882"/>
      <c r="E12" s="882"/>
      <c r="F12" s="882"/>
      <c r="G12" s="882"/>
      <c r="H12" s="882"/>
      <c r="I12" s="882"/>
      <c r="J12" s="883"/>
      <c r="K12" s="881" t="s">
        <v>159</v>
      </c>
      <c r="L12" s="882"/>
      <c r="M12" s="882"/>
      <c r="N12" s="887" t="s">
        <v>439</v>
      </c>
      <c r="O12" s="887"/>
      <c r="P12" s="887"/>
      <c r="Q12" s="887"/>
      <c r="R12" s="887"/>
      <c r="S12" s="887"/>
      <c r="T12" s="888" t="s">
        <v>71</v>
      </c>
      <c r="U12" s="889"/>
      <c r="V12" s="890"/>
      <c r="Y12" s="41" t="s">
        <v>117</v>
      </c>
      <c r="Z12" s="41">
        <v>30</v>
      </c>
      <c r="AA12" s="33" t="s">
        <v>134</v>
      </c>
    </row>
    <row r="13" spans="1:27" ht="27" customHeight="1">
      <c r="A13" s="833"/>
      <c r="B13" s="3" t="s">
        <v>29</v>
      </c>
      <c r="C13" s="884"/>
      <c r="D13" s="885"/>
      <c r="E13" s="885"/>
      <c r="F13" s="885"/>
      <c r="G13" s="885"/>
      <c r="H13" s="885"/>
      <c r="I13" s="885"/>
      <c r="J13" s="886"/>
      <c r="K13" s="884"/>
      <c r="L13" s="885"/>
      <c r="M13" s="885"/>
      <c r="N13" s="887"/>
      <c r="O13" s="887"/>
      <c r="P13" s="887"/>
      <c r="Q13" s="887"/>
      <c r="R13" s="887"/>
      <c r="S13" s="887"/>
      <c r="T13" s="891"/>
      <c r="U13" s="892"/>
      <c r="V13" s="893"/>
      <c r="Y13" s="40" t="s">
        <v>119</v>
      </c>
      <c r="Z13" s="40">
        <v>15</v>
      </c>
      <c r="AA13" s="33" t="s">
        <v>134</v>
      </c>
    </row>
    <row r="14" spans="1:31" ht="27" customHeight="1">
      <c r="A14" s="832" t="s">
        <v>31</v>
      </c>
      <c r="B14" s="3" t="s">
        <v>28</v>
      </c>
      <c r="C14" s="860" t="s">
        <v>64</v>
      </c>
      <c r="D14" s="861"/>
      <c r="E14" s="861"/>
      <c r="F14" s="861"/>
      <c r="G14" s="861"/>
      <c r="H14" s="861"/>
      <c r="I14" s="861"/>
      <c r="J14" s="861"/>
      <c r="K14" s="861"/>
      <c r="L14" s="861"/>
      <c r="M14" s="861"/>
      <c r="N14" s="861"/>
      <c r="O14" s="861"/>
      <c r="P14" s="861"/>
      <c r="Q14" s="861"/>
      <c r="R14" s="861"/>
      <c r="S14" s="861"/>
      <c r="T14" s="862"/>
      <c r="U14" s="900" t="s">
        <v>71</v>
      </c>
      <c r="V14" s="901"/>
      <c r="Y14" s="40" t="s">
        <v>155</v>
      </c>
      <c r="Z14" s="40">
        <v>60</v>
      </c>
      <c r="AA14" s="33" t="s">
        <v>136</v>
      </c>
      <c r="AE14">
        <f>3*8</f>
        <v>24</v>
      </c>
    </row>
    <row r="15" spans="1:31" ht="27" customHeight="1">
      <c r="A15" s="833"/>
      <c r="B15" s="3" t="s">
        <v>29</v>
      </c>
      <c r="C15" s="798" t="s">
        <v>56</v>
      </c>
      <c r="D15" s="798"/>
      <c r="E15" s="798"/>
      <c r="F15" s="798"/>
      <c r="G15" s="798"/>
      <c r="H15" s="798"/>
      <c r="I15" s="798"/>
      <c r="J15" s="798"/>
      <c r="K15" s="798"/>
      <c r="L15" s="798" t="s">
        <v>63</v>
      </c>
      <c r="M15" s="798"/>
      <c r="N15" s="798"/>
      <c r="O15" s="798"/>
      <c r="P15" s="798"/>
      <c r="Q15" s="798"/>
      <c r="R15" s="798"/>
      <c r="S15" s="798"/>
      <c r="T15" s="798"/>
      <c r="U15" s="902"/>
      <c r="V15" s="901"/>
      <c r="Y15" s="40" t="s">
        <v>76</v>
      </c>
      <c r="Z15" s="40">
        <v>60</v>
      </c>
      <c r="AA15" s="33" t="s">
        <v>131</v>
      </c>
      <c r="AE15">
        <f>6*6</f>
        <v>36</v>
      </c>
    </row>
    <row r="16" spans="1:27" ht="27" customHeight="1">
      <c r="A16" s="832" t="s">
        <v>32</v>
      </c>
      <c r="B16" s="3" t="s">
        <v>28</v>
      </c>
      <c r="C16" s="873" t="s">
        <v>347</v>
      </c>
      <c r="D16" s="874"/>
      <c r="E16" s="874"/>
      <c r="F16" s="874"/>
      <c r="G16" s="874"/>
      <c r="H16" s="874"/>
      <c r="I16" s="874"/>
      <c r="J16" s="874"/>
      <c r="K16" s="874"/>
      <c r="L16" s="874"/>
      <c r="M16" s="874"/>
      <c r="N16" s="875"/>
      <c r="O16" s="876" t="s">
        <v>71</v>
      </c>
      <c r="P16" s="876"/>
      <c r="Q16" s="876"/>
      <c r="R16" s="876"/>
      <c r="S16" s="876"/>
      <c r="T16" s="876"/>
      <c r="U16" s="876"/>
      <c r="V16" s="877"/>
      <c r="Y16" s="31" t="s">
        <v>156</v>
      </c>
      <c r="Z16" s="15">
        <v>60</v>
      </c>
      <c r="AA16" s="33" t="s">
        <v>160</v>
      </c>
    </row>
    <row r="17" spans="1:26" ht="27" customHeight="1">
      <c r="A17" s="833"/>
      <c r="B17" s="3" t="s">
        <v>29</v>
      </c>
      <c r="C17" s="903" t="s">
        <v>71</v>
      </c>
      <c r="D17" s="876"/>
      <c r="E17" s="876"/>
      <c r="F17" s="876"/>
      <c r="G17" s="876"/>
      <c r="H17" s="876"/>
      <c r="I17" s="876"/>
      <c r="J17" s="876"/>
      <c r="K17" s="876"/>
      <c r="L17" s="876"/>
      <c r="M17" s="876"/>
      <c r="N17" s="876"/>
      <c r="O17" s="876"/>
      <c r="P17" s="876"/>
      <c r="Q17" s="876"/>
      <c r="R17" s="876"/>
      <c r="S17" s="876"/>
      <c r="T17" s="876"/>
      <c r="U17" s="876"/>
      <c r="V17" s="877"/>
      <c r="Y17" s="31" t="s">
        <v>96</v>
      </c>
      <c r="Z17">
        <f>SUM(Z7:Z16)</f>
        <v>503</v>
      </c>
    </row>
    <row r="18" spans="1:26" ht="32.25" customHeight="1">
      <c r="A18" s="832" t="s">
        <v>33</v>
      </c>
      <c r="B18" s="3" t="s">
        <v>28</v>
      </c>
      <c r="C18" s="863" t="s">
        <v>327</v>
      </c>
      <c r="D18" s="864"/>
      <c r="E18" s="864"/>
      <c r="F18" s="864"/>
      <c r="G18" s="864"/>
      <c r="H18" s="864"/>
      <c r="I18" s="864"/>
      <c r="J18" s="864"/>
      <c r="K18" s="864"/>
      <c r="L18" s="864"/>
      <c r="M18" s="865"/>
      <c r="N18" s="866" t="s">
        <v>437</v>
      </c>
      <c r="O18" s="867"/>
      <c r="P18" s="867"/>
      <c r="Q18" s="867"/>
      <c r="R18" s="867"/>
      <c r="S18" s="868"/>
      <c r="T18" s="869" t="s">
        <v>438</v>
      </c>
      <c r="U18" s="869"/>
      <c r="V18" s="870"/>
      <c r="Y18" s="31" t="s">
        <v>157</v>
      </c>
      <c r="Z18">
        <f>(1890+1056)/6</f>
        <v>491</v>
      </c>
    </row>
    <row r="19" spans="1:22" ht="27" customHeight="1">
      <c r="A19" s="833"/>
      <c r="B19" s="3" t="s">
        <v>29</v>
      </c>
      <c r="C19" s="809" t="s">
        <v>352</v>
      </c>
      <c r="D19" s="809"/>
      <c r="E19" s="809"/>
      <c r="F19" s="809"/>
      <c r="G19" s="809"/>
      <c r="H19" s="809"/>
      <c r="I19" s="809"/>
      <c r="J19" s="809"/>
      <c r="K19" s="809"/>
      <c r="L19" s="809"/>
      <c r="M19" s="809"/>
      <c r="N19" s="809"/>
      <c r="O19" s="809"/>
      <c r="P19" s="809"/>
      <c r="Q19" s="809"/>
      <c r="R19" s="809"/>
      <c r="S19" s="809"/>
      <c r="T19" s="809"/>
      <c r="U19" s="809"/>
      <c r="V19" s="899"/>
    </row>
    <row r="20" spans="1:28" ht="27" customHeight="1">
      <c r="A20" s="832" t="s">
        <v>34</v>
      </c>
      <c r="B20" s="3" t="s">
        <v>28</v>
      </c>
      <c r="C20" s="895" t="s">
        <v>71</v>
      </c>
      <c r="D20" s="895"/>
      <c r="E20" s="895"/>
      <c r="F20" s="895"/>
      <c r="G20" s="895"/>
      <c r="H20" s="895"/>
      <c r="I20" s="895"/>
      <c r="J20" s="895"/>
      <c r="K20" s="895"/>
      <c r="L20" s="895"/>
      <c r="M20" s="798" t="s">
        <v>57</v>
      </c>
      <c r="N20" s="798"/>
      <c r="O20" s="798"/>
      <c r="P20" s="798"/>
      <c r="Q20" s="798"/>
      <c r="R20" s="895" t="s">
        <v>71</v>
      </c>
      <c r="S20" s="895"/>
      <c r="T20" s="895"/>
      <c r="U20" s="895"/>
      <c r="V20" s="897"/>
      <c r="Z20">
        <f>7*8</f>
        <v>56</v>
      </c>
      <c r="AA20">
        <f>8*8</f>
        <v>64</v>
      </c>
      <c r="AB20">
        <f>15*4</f>
        <v>60</v>
      </c>
    </row>
    <row r="21" spans="1:25" ht="27" customHeight="1" thickBot="1">
      <c r="A21" s="833"/>
      <c r="B21" s="3" t="s">
        <v>29</v>
      </c>
      <c r="C21" s="896"/>
      <c r="D21" s="896"/>
      <c r="E21" s="896"/>
      <c r="F21" s="896"/>
      <c r="G21" s="896"/>
      <c r="H21" s="896"/>
      <c r="I21" s="896"/>
      <c r="J21" s="896"/>
      <c r="K21" s="896"/>
      <c r="L21" s="896"/>
      <c r="M21" s="896" t="s">
        <v>129</v>
      </c>
      <c r="N21" s="896"/>
      <c r="O21" s="896"/>
      <c r="P21" s="896"/>
      <c r="Q21" s="896"/>
      <c r="R21" s="896"/>
      <c r="S21" s="896"/>
      <c r="T21" s="896"/>
      <c r="U21" s="896"/>
      <c r="V21" s="898"/>
      <c r="Y21">
        <f>11</f>
        <v>11</v>
      </c>
    </row>
    <row r="22" spans="1:22" ht="36" customHeight="1">
      <c r="A22" s="820" t="s">
        <v>95</v>
      </c>
      <c r="B22" s="820"/>
      <c r="C22" s="820"/>
      <c r="D22" s="820"/>
      <c r="E22" s="820"/>
      <c r="F22" s="820"/>
      <c r="G22" s="820"/>
      <c r="H22" s="820"/>
      <c r="I22" s="820"/>
      <c r="J22" s="820"/>
      <c r="K22" s="820"/>
      <c r="L22" s="820"/>
      <c r="M22" s="820"/>
      <c r="N22" s="820"/>
      <c r="O22" s="820"/>
      <c r="P22" s="820"/>
      <c r="Q22" s="820"/>
      <c r="R22" s="820"/>
      <c r="S22" s="820"/>
      <c r="T22" s="820"/>
      <c r="U22" s="820"/>
      <c r="V22" s="820"/>
    </row>
    <row r="23" spans="1:22" ht="15.75" customHeight="1">
      <c r="A23" s="4"/>
      <c r="B23" s="5"/>
      <c r="C23" s="5"/>
      <c r="D23" s="5"/>
      <c r="E23" s="5"/>
      <c r="F23" s="6"/>
      <c r="G23" s="6"/>
      <c r="H23" s="6"/>
      <c r="I23" s="6"/>
      <c r="J23" s="6"/>
      <c r="K23" s="6"/>
      <c r="L23" s="6"/>
      <c r="M23" s="6"/>
      <c r="N23" s="6"/>
      <c r="O23" s="7"/>
      <c r="P23" s="7"/>
      <c r="Q23" s="821" t="s">
        <v>463</v>
      </c>
      <c r="R23" s="821"/>
      <c r="S23" s="821"/>
      <c r="T23" s="821"/>
      <c r="U23" s="821"/>
      <c r="V23" s="821"/>
    </row>
    <row r="24" spans="1:22" ht="15.75">
      <c r="A24" s="8"/>
      <c r="B24" s="6"/>
      <c r="C24" s="6"/>
      <c r="D24" s="6"/>
      <c r="E24" s="6"/>
      <c r="F24" s="8"/>
      <c r="G24" s="8"/>
      <c r="H24" s="6"/>
      <c r="I24" s="8"/>
      <c r="J24" s="6"/>
      <c r="K24" s="6"/>
      <c r="L24" s="6"/>
      <c r="M24" s="6"/>
      <c r="N24" s="6"/>
      <c r="O24" s="9"/>
      <c r="P24" s="9"/>
      <c r="Q24" s="822" t="s">
        <v>462</v>
      </c>
      <c r="R24" s="822"/>
      <c r="S24" s="822"/>
      <c r="T24" s="822"/>
      <c r="U24" s="822"/>
      <c r="V24" s="822"/>
    </row>
    <row r="25" ht="12.75">
      <c r="K25"/>
    </row>
    <row r="26" spans="11:22" ht="15">
      <c r="K26"/>
      <c r="Q26" s="791" t="s">
        <v>72</v>
      </c>
      <c r="R26" s="791"/>
      <c r="S26" s="791"/>
      <c r="T26" s="791"/>
      <c r="U26" s="791"/>
      <c r="V26" s="791"/>
    </row>
    <row r="28" spans="14:19" ht="15.75">
      <c r="N28" s="894"/>
      <c r="O28" s="894"/>
      <c r="P28" s="894"/>
      <c r="Q28" s="894"/>
      <c r="R28" s="894"/>
      <c r="S28" s="894"/>
    </row>
  </sheetData>
  <sheetProtection/>
  <mergeCells count="50">
    <mergeCell ref="A4:V4"/>
    <mergeCell ref="A9:B9"/>
    <mergeCell ref="A10:A11"/>
    <mergeCell ref="L15:T15"/>
    <mergeCell ref="A8:B8"/>
    <mergeCell ref="T7:V7"/>
    <mergeCell ref="C11:G11"/>
    <mergeCell ref="C10:V10"/>
    <mergeCell ref="C7:F7"/>
    <mergeCell ref="G7:J7"/>
    <mergeCell ref="K7:N7"/>
    <mergeCell ref="O7:S7"/>
    <mergeCell ref="A5:V5"/>
    <mergeCell ref="A6:B6"/>
    <mergeCell ref="A12:A13"/>
    <mergeCell ref="A14:A15"/>
    <mergeCell ref="C15:K15"/>
    <mergeCell ref="C17:V17"/>
    <mergeCell ref="A1:K1"/>
    <mergeCell ref="N1:V1"/>
    <mergeCell ref="A2:K2"/>
    <mergeCell ref="N2:V2"/>
    <mergeCell ref="A3:V3"/>
    <mergeCell ref="A7:B7"/>
    <mergeCell ref="R20:V21"/>
    <mergeCell ref="M21:Q21"/>
    <mergeCell ref="A16:A17"/>
    <mergeCell ref="A18:A19"/>
    <mergeCell ref="C19:V19"/>
    <mergeCell ref="U14:V15"/>
    <mergeCell ref="N12:S13"/>
    <mergeCell ref="T12:V13"/>
    <mergeCell ref="N28:S28"/>
    <mergeCell ref="A20:A21"/>
    <mergeCell ref="M20:Q20"/>
    <mergeCell ref="A22:V22"/>
    <mergeCell ref="Q23:V23"/>
    <mergeCell ref="Q24:V24"/>
    <mergeCell ref="Q26:V26"/>
    <mergeCell ref="C20:L21"/>
    <mergeCell ref="C18:M18"/>
    <mergeCell ref="N18:S18"/>
    <mergeCell ref="T18:V18"/>
    <mergeCell ref="Q11:V11"/>
    <mergeCell ref="C14:T14"/>
    <mergeCell ref="C16:N16"/>
    <mergeCell ref="O16:V16"/>
    <mergeCell ref="H11:P11"/>
    <mergeCell ref="C12:J13"/>
    <mergeCell ref="K12:M13"/>
  </mergeCells>
  <printOptions/>
  <pageMargins left="0.25" right="0.25" top="0.75" bottom="0.75" header="0.3" footer="0.3"/>
  <pageSetup fitToHeight="0" fitToWidth="0"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tabColor rgb="FFFF0000"/>
  </sheetPr>
  <dimension ref="A1:AB27"/>
  <sheetViews>
    <sheetView zoomScale="85" zoomScaleNormal="85" zoomScalePageLayoutView="0" workbookViewId="0" topLeftCell="A1">
      <selection activeCell="A2" sqref="A2:K2"/>
    </sheetView>
  </sheetViews>
  <sheetFormatPr defaultColWidth="9.140625" defaultRowHeight="12.75"/>
  <cols>
    <col min="1" max="1" width="7.00390625" style="0" customWidth="1"/>
    <col min="2" max="2" width="12.8515625" style="0" customWidth="1"/>
    <col min="3" max="4" width="5.57421875" style="0" customWidth="1"/>
    <col min="5" max="5" width="8.8515625" style="0" customWidth="1"/>
    <col min="6" max="6" width="5.140625" style="0" customWidth="1"/>
    <col min="7" max="7" width="6.140625" style="0" customWidth="1"/>
    <col min="8" max="12" width="5.140625" style="0" customWidth="1"/>
    <col min="13" max="17" width="7.140625" style="0" customWidth="1"/>
    <col min="18" max="22" width="5.140625" style="0" customWidth="1"/>
    <col min="24" max="24" width="16.28125" style="0" customWidth="1"/>
  </cols>
  <sheetData>
    <row r="1" spans="1:22" s="15" customFormat="1" ht="15.75">
      <c r="A1" s="802" t="s">
        <v>37</v>
      </c>
      <c r="B1" s="802"/>
      <c r="C1" s="802"/>
      <c r="D1" s="802"/>
      <c r="E1" s="802"/>
      <c r="F1" s="802"/>
      <c r="G1" s="802"/>
      <c r="H1" s="802"/>
      <c r="I1" s="802"/>
      <c r="J1" s="802"/>
      <c r="K1" s="802"/>
      <c r="L1" s="843" t="s">
        <v>38</v>
      </c>
      <c r="M1" s="843"/>
      <c r="N1" s="843"/>
      <c r="O1" s="843"/>
      <c r="P1" s="843"/>
      <c r="Q1" s="843"/>
      <c r="R1" s="843"/>
      <c r="S1" s="843"/>
      <c r="T1" s="843"/>
      <c r="U1" s="843"/>
      <c r="V1" s="843"/>
    </row>
    <row r="2" spans="1:22" s="15" customFormat="1" ht="15.75">
      <c r="A2" s="810" t="s">
        <v>464</v>
      </c>
      <c r="B2" s="810"/>
      <c r="C2" s="810"/>
      <c r="D2" s="810"/>
      <c r="E2" s="810"/>
      <c r="F2" s="810"/>
      <c r="G2" s="810"/>
      <c r="H2" s="810"/>
      <c r="I2" s="810"/>
      <c r="J2" s="810"/>
      <c r="K2" s="810"/>
      <c r="L2" s="803" t="s">
        <v>39</v>
      </c>
      <c r="M2" s="803"/>
      <c r="N2" s="803"/>
      <c r="O2" s="803"/>
      <c r="P2" s="803"/>
      <c r="Q2" s="803"/>
      <c r="R2" s="803"/>
      <c r="S2" s="803"/>
      <c r="T2" s="803"/>
      <c r="U2" s="803"/>
      <c r="V2" s="803"/>
    </row>
    <row r="3" spans="1:22" s="15" customFormat="1" ht="18.75">
      <c r="A3" s="804" t="s">
        <v>70</v>
      </c>
      <c r="B3" s="804"/>
      <c r="C3" s="804"/>
      <c r="D3" s="804"/>
      <c r="E3" s="804"/>
      <c r="F3" s="804"/>
      <c r="G3" s="804"/>
      <c r="H3" s="804"/>
      <c r="I3" s="804"/>
      <c r="J3" s="804"/>
      <c r="K3" s="804"/>
      <c r="L3" s="804"/>
      <c r="M3" s="804"/>
      <c r="N3" s="804"/>
      <c r="O3" s="804"/>
      <c r="P3" s="804"/>
      <c r="Q3" s="804"/>
      <c r="R3" s="804"/>
      <c r="S3" s="804"/>
      <c r="T3" s="804"/>
      <c r="U3" s="804"/>
      <c r="V3" s="804"/>
    </row>
    <row r="4" spans="1:22" s="15" customFormat="1" ht="18.75">
      <c r="A4" s="804" t="s">
        <v>78</v>
      </c>
      <c r="B4" s="804"/>
      <c r="C4" s="804"/>
      <c r="D4" s="804"/>
      <c r="E4" s="804"/>
      <c r="F4" s="804"/>
      <c r="G4" s="804"/>
      <c r="H4" s="804"/>
      <c r="I4" s="804"/>
      <c r="J4" s="804"/>
      <c r="K4" s="804"/>
      <c r="L4" s="804"/>
      <c r="M4" s="804"/>
      <c r="N4" s="804"/>
      <c r="O4" s="804"/>
      <c r="P4" s="804"/>
      <c r="Q4" s="804"/>
      <c r="R4" s="804"/>
      <c r="S4" s="804"/>
      <c r="T4" s="804"/>
      <c r="U4" s="804"/>
      <c r="V4" s="804"/>
    </row>
    <row r="5" spans="1:22" ht="14.25">
      <c r="A5" s="805" t="s">
        <v>421</v>
      </c>
      <c r="B5" s="805"/>
      <c r="C5" s="805"/>
      <c r="D5" s="805"/>
      <c r="E5" s="805"/>
      <c r="F5" s="805"/>
      <c r="G5" s="805"/>
      <c r="H5" s="805"/>
      <c r="I5" s="805"/>
      <c r="J5" s="805"/>
      <c r="K5" s="805"/>
      <c r="L5" s="805"/>
      <c r="M5" s="805"/>
      <c r="N5" s="805"/>
      <c r="O5" s="805"/>
      <c r="P5" s="805"/>
      <c r="Q5" s="805"/>
      <c r="R5" s="805"/>
      <c r="S5" s="805"/>
      <c r="T5" s="805"/>
      <c r="U5" s="805"/>
      <c r="V5" s="805"/>
    </row>
    <row r="6" ht="16.5" customHeight="1"/>
    <row r="7" spans="1:22" ht="16.5" customHeight="1">
      <c r="A7" s="904" t="s">
        <v>2</v>
      </c>
      <c r="B7" s="905"/>
      <c r="C7" s="906" t="s">
        <v>40</v>
      </c>
      <c r="D7" s="907"/>
      <c r="E7" s="907"/>
      <c r="F7" s="908"/>
      <c r="G7" s="906" t="s">
        <v>3</v>
      </c>
      <c r="H7" s="907"/>
      <c r="I7" s="907"/>
      <c r="J7" s="908"/>
      <c r="K7" s="906" t="s">
        <v>4</v>
      </c>
      <c r="L7" s="907"/>
      <c r="M7" s="907"/>
      <c r="N7" s="908"/>
      <c r="O7" s="906" t="s">
        <v>5</v>
      </c>
      <c r="P7" s="907"/>
      <c r="Q7" s="907"/>
      <c r="R7" s="907"/>
      <c r="S7" s="908"/>
      <c r="T7" s="906" t="s">
        <v>6</v>
      </c>
      <c r="U7" s="907"/>
      <c r="V7" s="908"/>
    </row>
    <row r="8" spans="1:22" ht="29.25" customHeight="1">
      <c r="A8" s="944" t="s">
        <v>35</v>
      </c>
      <c r="B8" s="944"/>
      <c r="C8" s="10" t="s">
        <v>7</v>
      </c>
      <c r="D8" s="1" t="s">
        <v>8</v>
      </c>
      <c r="E8" s="1" t="s">
        <v>9</v>
      </c>
      <c r="F8" s="2" t="s">
        <v>10</v>
      </c>
      <c r="G8" s="2" t="s">
        <v>11</v>
      </c>
      <c r="H8" s="2" t="s">
        <v>12</v>
      </c>
      <c r="I8" s="2" t="s">
        <v>13</v>
      </c>
      <c r="J8" s="2" t="s">
        <v>14</v>
      </c>
      <c r="K8" s="2" t="s">
        <v>15</v>
      </c>
      <c r="L8" s="2" t="s">
        <v>16</v>
      </c>
      <c r="M8" s="692" t="s">
        <v>17</v>
      </c>
      <c r="N8" s="695" t="s">
        <v>18</v>
      </c>
      <c r="O8" s="2" t="s">
        <v>19</v>
      </c>
      <c r="P8" s="2" t="s">
        <v>20</v>
      </c>
      <c r="Q8" s="2" t="s">
        <v>21</v>
      </c>
      <c r="R8" s="2" t="s">
        <v>22</v>
      </c>
      <c r="S8" s="2" t="s">
        <v>23</v>
      </c>
      <c r="T8" s="2" t="s">
        <v>24</v>
      </c>
      <c r="U8" s="2" t="s">
        <v>25</v>
      </c>
      <c r="V8" s="2" t="s">
        <v>26</v>
      </c>
    </row>
    <row r="9" spans="1:22" ht="29.25" customHeight="1" thickBot="1">
      <c r="A9" s="929" t="s">
        <v>36</v>
      </c>
      <c r="B9" s="929"/>
      <c r="C9" s="12">
        <v>1</v>
      </c>
      <c r="D9" s="13">
        <v>2</v>
      </c>
      <c r="E9" s="12">
        <v>3</v>
      </c>
      <c r="F9" s="13">
        <v>4</v>
      </c>
      <c r="G9" s="12">
        <v>5</v>
      </c>
      <c r="H9" s="13">
        <v>6</v>
      </c>
      <c r="I9" s="12">
        <v>7</v>
      </c>
      <c r="J9" s="13">
        <v>8</v>
      </c>
      <c r="K9" s="12">
        <v>9</v>
      </c>
      <c r="L9" s="13">
        <v>10</v>
      </c>
      <c r="M9" s="12">
        <v>11</v>
      </c>
      <c r="N9" s="13">
        <v>12</v>
      </c>
      <c r="O9" s="12">
        <v>13</v>
      </c>
      <c r="P9" s="13">
        <v>14</v>
      </c>
      <c r="Q9" s="12">
        <v>15</v>
      </c>
      <c r="R9" s="13">
        <v>16</v>
      </c>
      <c r="S9" s="12">
        <v>17</v>
      </c>
      <c r="T9" s="13">
        <v>18</v>
      </c>
      <c r="U9" s="12">
        <v>19</v>
      </c>
      <c r="V9" s="13">
        <v>20</v>
      </c>
    </row>
    <row r="10" spans="1:22" ht="22.5" customHeight="1">
      <c r="A10" s="832" t="s">
        <v>27</v>
      </c>
      <c r="B10" s="25" t="s">
        <v>28</v>
      </c>
      <c r="C10" s="939" t="s">
        <v>71</v>
      </c>
      <c r="D10" s="910"/>
      <c r="E10" s="910"/>
      <c r="F10" s="910"/>
      <c r="G10" s="910"/>
      <c r="H10" s="910"/>
      <c r="I10" s="910"/>
      <c r="J10" s="910"/>
      <c r="K10" s="910"/>
      <c r="L10" s="910"/>
      <c r="M10" s="910"/>
      <c r="N10" s="910"/>
      <c r="O10" s="910"/>
      <c r="P10" s="910"/>
      <c r="Q10" s="910"/>
      <c r="R10" s="910"/>
      <c r="S10" s="910"/>
      <c r="T10" s="910"/>
      <c r="U10" s="910"/>
      <c r="V10" s="911"/>
    </row>
    <row r="11" spans="1:27" s="15" customFormat="1" ht="33" customHeight="1">
      <c r="A11" s="833"/>
      <c r="B11" s="25" t="s">
        <v>29</v>
      </c>
      <c r="C11" s="942" t="s">
        <v>370</v>
      </c>
      <c r="D11" s="937"/>
      <c r="E11" s="937"/>
      <c r="F11" s="937"/>
      <c r="G11" s="938"/>
      <c r="H11" s="936" t="s">
        <v>377</v>
      </c>
      <c r="I11" s="937"/>
      <c r="J11" s="937"/>
      <c r="K11" s="937"/>
      <c r="L11" s="937"/>
      <c r="M11" s="937"/>
      <c r="N11" s="937"/>
      <c r="O11" s="937"/>
      <c r="P11" s="938"/>
      <c r="Q11" s="900" t="s">
        <v>71</v>
      </c>
      <c r="R11" s="902"/>
      <c r="S11" s="902"/>
      <c r="T11" s="902"/>
      <c r="U11" s="902"/>
      <c r="V11" s="901"/>
      <c r="X11" s="31" t="s">
        <v>80</v>
      </c>
      <c r="Y11" s="15">
        <v>64</v>
      </c>
      <c r="Z11" s="15" t="s">
        <v>134</v>
      </c>
      <c r="AA11" s="15">
        <f>8*8</f>
        <v>64</v>
      </c>
    </row>
    <row r="12" spans="1:27" ht="22.5" customHeight="1">
      <c r="A12" s="832" t="s">
        <v>30</v>
      </c>
      <c r="B12" s="25" t="s">
        <v>28</v>
      </c>
      <c r="C12" s="933" t="s">
        <v>71</v>
      </c>
      <c r="D12" s="889"/>
      <c r="E12" s="889"/>
      <c r="F12" s="889"/>
      <c r="G12" s="889"/>
      <c r="H12" s="889"/>
      <c r="I12" s="889"/>
      <c r="J12" s="889"/>
      <c r="K12" s="889"/>
      <c r="L12" s="889"/>
      <c r="M12" s="889"/>
      <c r="N12" s="889"/>
      <c r="O12" s="889"/>
      <c r="P12" s="889"/>
      <c r="Q12" s="889"/>
      <c r="R12" s="889"/>
      <c r="S12" s="889"/>
      <c r="T12" s="889"/>
      <c r="U12" s="889"/>
      <c r="V12" s="934"/>
      <c r="X12" s="33" t="s">
        <v>151</v>
      </c>
      <c r="Y12">
        <v>32</v>
      </c>
      <c r="Z12" s="15" t="s">
        <v>134</v>
      </c>
      <c r="AA12">
        <f>15*4</f>
        <v>60</v>
      </c>
    </row>
    <row r="13" spans="1:26" ht="22.5" customHeight="1">
      <c r="A13" s="833"/>
      <c r="B13" s="25" t="s">
        <v>29</v>
      </c>
      <c r="C13" s="566"/>
      <c r="D13" s="567"/>
      <c r="E13" s="567" t="s">
        <v>129</v>
      </c>
      <c r="F13" s="567"/>
      <c r="G13" s="568"/>
      <c r="H13" s="930" t="s">
        <v>373</v>
      </c>
      <c r="I13" s="931"/>
      <c r="J13" s="931"/>
      <c r="K13" s="931"/>
      <c r="L13" s="931"/>
      <c r="M13" s="931"/>
      <c r="N13" s="931"/>
      <c r="O13" s="931"/>
      <c r="P13" s="931"/>
      <c r="Q13" s="931"/>
      <c r="R13" s="931"/>
      <c r="S13" s="931"/>
      <c r="T13" s="931"/>
      <c r="U13" s="931"/>
      <c r="V13" s="932"/>
      <c r="X13" s="33" t="s">
        <v>152</v>
      </c>
      <c r="Y13">
        <v>32</v>
      </c>
      <c r="Z13" s="15" t="s">
        <v>134</v>
      </c>
    </row>
    <row r="14" spans="1:28" ht="22.5" customHeight="1">
      <c r="A14" s="832" t="s">
        <v>31</v>
      </c>
      <c r="B14" s="25" t="s">
        <v>28</v>
      </c>
      <c r="C14" s="915" t="s">
        <v>64</v>
      </c>
      <c r="D14" s="916"/>
      <c r="E14" s="916"/>
      <c r="F14" s="916"/>
      <c r="G14" s="916"/>
      <c r="H14" s="916"/>
      <c r="I14" s="916"/>
      <c r="J14" s="916"/>
      <c r="K14" s="916"/>
      <c r="L14" s="916"/>
      <c r="M14" s="916"/>
      <c r="N14" s="916"/>
      <c r="O14" s="916"/>
      <c r="P14" s="916"/>
      <c r="Q14" s="916"/>
      <c r="R14" s="916"/>
      <c r="S14" s="916"/>
      <c r="T14" s="935" t="s">
        <v>71</v>
      </c>
      <c r="U14" s="869"/>
      <c r="V14" s="870"/>
      <c r="X14" s="33" t="s">
        <v>153</v>
      </c>
      <c r="Y14">
        <v>90</v>
      </c>
      <c r="Z14" s="15" t="s">
        <v>134</v>
      </c>
      <c r="AB14">
        <f>11*4</f>
        <v>44</v>
      </c>
    </row>
    <row r="15" spans="1:28" ht="22.5" customHeight="1">
      <c r="A15" s="833"/>
      <c r="B15" s="25" t="s">
        <v>29</v>
      </c>
      <c r="C15" s="917" t="s">
        <v>56</v>
      </c>
      <c r="D15" s="798"/>
      <c r="E15" s="798"/>
      <c r="F15" s="798"/>
      <c r="G15" s="798"/>
      <c r="H15" s="798"/>
      <c r="I15" s="798"/>
      <c r="J15" s="798"/>
      <c r="K15" s="798"/>
      <c r="L15" s="798" t="s">
        <v>63</v>
      </c>
      <c r="M15" s="798"/>
      <c r="N15" s="798"/>
      <c r="O15" s="798"/>
      <c r="P15" s="798"/>
      <c r="Q15" s="798"/>
      <c r="R15" s="798"/>
      <c r="S15" s="798"/>
      <c r="T15" s="798"/>
      <c r="U15" s="902"/>
      <c r="V15" s="901"/>
      <c r="X15" s="33" t="s">
        <v>154</v>
      </c>
      <c r="Y15">
        <v>60</v>
      </c>
      <c r="Z15" s="15" t="s">
        <v>134</v>
      </c>
      <c r="AB15">
        <f>3*6</f>
        <v>18</v>
      </c>
    </row>
    <row r="16" spans="1:26" ht="29.25" customHeight="1">
      <c r="A16" s="832" t="s">
        <v>32</v>
      </c>
      <c r="B16" s="25" t="s">
        <v>28</v>
      </c>
      <c r="C16" s="920" t="s">
        <v>150</v>
      </c>
      <c r="D16" s="921"/>
      <c r="E16" s="921"/>
      <c r="F16" s="921"/>
      <c r="G16" s="921"/>
      <c r="H16" s="921"/>
      <c r="I16" s="921"/>
      <c r="J16" s="921"/>
      <c r="K16" s="921"/>
      <c r="L16" s="566" t="s">
        <v>71</v>
      </c>
      <c r="M16" s="922" t="s">
        <v>440</v>
      </c>
      <c r="N16" s="923"/>
      <c r="O16" s="923"/>
      <c r="P16" s="923"/>
      <c r="Q16" s="923"/>
      <c r="R16" s="923"/>
      <c r="S16" s="923"/>
      <c r="T16" s="923"/>
      <c r="U16" s="923"/>
      <c r="V16" s="924"/>
      <c r="X16" s="33" t="s">
        <v>117</v>
      </c>
      <c r="Y16">
        <v>30</v>
      </c>
      <c r="Z16" s="15" t="s">
        <v>134</v>
      </c>
    </row>
    <row r="17" spans="1:26" s="15" customFormat="1" ht="22.5" customHeight="1">
      <c r="A17" s="833"/>
      <c r="B17" s="25" t="s">
        <v>29</v>
      </c>
      <c r="C17" s="918" t="s">
        <v>150</v>
      </c>
      <c r="D17" s="919"/>
      <c r="E17" s="919"/>
      <c r="F17" s="919"/>
      <c r="G17" s="919"/>
      <c r="H17" s="919"/>
      <c r="I17" s="903" t="s">
        <v>129</v>
      </c>
      <c r="J17" s="876"/>
      <c r="K17" s="876"/>
      <c r="L17" s="943"/>
      <c r="M17" s="925"/>
      <c r="N17" s="926"/>
      <c r="O17" s="926"/>
      <c r="P17" s="926"/>
      <c r="Q17" s="926"/>
      <c r="R17" s="926"/>
      <c r="S17" s="926"/>
      <c r="T17" s="926"/>
      <c r="U17" s="926"/>
      <c r="V17" s="927"/>
      <c r="X17" s="31" t="s">
        <v>119</v>
      </c>
      <c r="Y17" s="15">
        <v>15</v>
      </c>
      <c r="Z17" s="15" t="s">
        <v>134</v>
      </c>
    </row>
    <row r="18" spans="1:26" ht="22.5" customHeight="1">
      <c r="A18" s="832" t="s">
        <v>33</v>
      </c>
      <c r="B18" s="25" t="s">
        <v>28</v>
      </c>
      <c r="C18" s="912" t="s">
        <v>353</v>
      </c>
      <c r="D18" s="913"/>
      <c r="E18" s="913"/>
      <c r="F18" s="913"/>
      <c r="G18" s="913"/>
      <c r="H18" s="913"/>
      <c r="I18" s="913"/>
      <c r="J18" s="913"/>
      <c r="K18" s="913"/>
      <c r="L18" s="913"/>
      <c r="M18" s="913"/>
      <c r="N18" s="914" t="s">
        <v>441</v>
      </c>
      <c r="O18" s="914"/>
      <c r="P18" s="914"/>
      <c r="Q18" s="914"/>
      <c r="R18" s="914"/>
      <c r="S18" s="914"/>
      <c r="T18" s="719"/>
      <c r="U18" s="719"/>
      <c r="V18" s="720"/>
      <c r="X18" s="31" t="s">
        <v>155</v>
      </c>
      <c r="Y18" s="15">
        <v>60</v>
      </c>
      <c r="Z18" s="15" t="s">
        <v>137</v>
      </c>
    </row>
    <row r="19" spans="1:26" ht="22.5" customHeight="1">
      <c r="A19" s="833"/>
      <c r="B19" s="25" t="s">
        <v>29</v>
      </c>
      <c r="C19" s="917" t="s">
        <v>57</v>
      </c>
      <c r="D19" s="798"/>
      <c r="E19" s="798"/>
      <c r="F19" s="798"/>
      <c r="G19" s="798"/>
      <c r="H19" s="798"/>
      <c r="I19" s="798"/>
      <c r="J19" s="798"/>
      <c r="K19" s="798"/>
      <c r="L19" s="798"/>
      <c r="M19" s="798"/>
      <c r="N19" s="798"/>
      <c r="O19" s="798"/>
      <c r="P19" s="798"/>
      <c r="Q19" s="798"/>
      <c r="R19" s="798"/>
      <c r="S19" s="798"/>
      <c r="T19" s="798"/>
      <c r="U19" s="798"/>
      <c r="V19" s="928"/>
      <c r="X19" s="31" t="s">
        <v>76</v>
      </c>
      <c r="Y19" s="15">
        <v>60</v>
      </c>
      <c r="Z19" s="15" t="s">
        <v>131</v>
      </c>
    </row>
    <row r="20" spans="1:26" ht="22.5" customHeight="1">
      <c r="A20" s="832" t="s">
        <v>34</v>
      </c>
      <c r="B20" s="25" t="s">
        <v>28</v>
      </c>
      <c r="C20" s="940" t="s">
        <v>71</v>
      </c>
      <c r="D20" s="895"/>
      <c r="E20" s="895"/>
      <c r="F20" s="895"/>
      <c r="G20" s="895"/>
      <c r="H20" s="895"/>
      <c r="I20" s="895"/>
      <c r="J20" s="895"/>
      <c r="K20" s="895"/>
      <c r="L20" s="895"/>
      <c r="M20" s="798" t="s">
        <v>57</v>
      </c>
      <c r="N20" s="798"/>
      <c r="O20" s="798"/>
      <c r="P20" s="798"/>
      <c r="Q20" s="798"/>
      <c r="R20" s="895" t="s">
        <v>71</v>
      </c>
      <c r="S20" s="895"/>
      <c r="T20" s="895"/>
      <c r="U20" s="895"/>
      <c r="V20" s="897"/>
      <c r="X20" s="31" t="s">
        <v>156</v>
      </c>
      <c r="Y20" s="15">
        <v>60</v>
      </c>
      <c r="Z20" s="15" t="s">
        <v>138</v>
      </c>
    </row>
    <row r="21" spans="1:25" ht="22.5" customHeight="1" thickBot="1">
      <c r="A21" s="833"/>
      <c r="B21" s="25" t="s">
        <v>29</v>
      </c>
      <c r="C21" s="941"/>
      <c r="D21" s="896"/>
      <c r="E21" s="896"/>
      <c r="F21" s="896"/>
      <c r="G21" s="896"/>
      <c r="H21" s="896"/>
      <c r="I21" s="896"/>
      <c r="J21" s="896"/>
      <c r="K21" s="896"/>
      <c r="L21" s="896"/>
      <c r="M21" s="896" t="s">
        <v>129</v>
      </c>
      <c r="N21" s="896"/>
      <c r="O21" s="896"/>
      <c r="P21" s="896"/>
      <c r="Q21" s="896"/>
      <c r="R21" s="896"/>
      <c r="S21" s="896"/>
      <c r="T21" s="896"/>
      <c r="U21" s="896"/>
      <c r="V21" s="898"/>
      <c r="X21" s="31" t="s">
        <v>96</v>
      </c>
      <c r="Y21">
        <f>SUM(Y11:Y20)</f>
        <v>503</v>
      </c>
    </row>
    <row r="22" spans="24:25" ht="12.75">
      <c r="X22" s="31" t="s">
        <v>157</v>
      </c>
      <c r="Y22">
        <f>(1890+1056)/6</f>
        <v>491</v>
      </c>
    </row>
    <row r="23" spans="1:22" ht="27.75" customHeight="1">
      <c r="A23" s="820" t="s">
        <v>95</v>
      </c>
      <c r="B23" s="820"/>
      <c r="C23" s="820"/>
      <c r="D23" s="820"/>
      <c r="E23" s="820"/>
      <c r="F23" s="820"/>
      <c r="G23" s="820"/>
      <c r="H23" s="820"/>
      <c r="I23" s="820"/>
      <c r="J23" s="820"/>
      <c r="K23" s="820"/>
      <c r="L23" s="820"/>
      <c r="M23" s="820"/>
      <c r="N23" s="820"/>
      <c r="O23" s="820"/>
      <c r="P23" s="820"/>
      <c r="Q23" s="820"/>
      <c r="R23" s="820"/>
      <c r="S23" s="820"/>
      <c r="T23" s="820"/>
      <c r="U23" s="820"/>
      <c r="V23" s="820"/>
    </row>
    <row r="24" spans="1:22" ht="23.25" customHeight="1">
      <c r="A24" s="4"/>
      <c r="B24" s="5"/>
      <c r="C24" s="5"/>
      <c r="D24" s="5"/>
      <c r="E24" s="5"/>
      <c r="F24" s="6"/>
      <c r="G24" s="6"/>
      <c r="H24" s="6"/>
      <c r="I24" s="6"/>
      <c r="J24" s="6"/>
      <c r="K24" s="6"/>
      <c r="L24" s="6"/>
      <c r="M24" s="6"/>
      <c r="N24" s="6"/>
      <c r="O24" s="7"/>
      <c r="P24" s="7"/>
      <c r="Q24" s="821" t="s">
        <v>463</v>
      </c>
      <c r="R24" s="821"/>
      <c r="S24" s="821"/>
      <c r="T24" s="821"/>
      <c r="U24" s="821"/>
      <c r="V24" s="821"/>
    </row>
    <row r="25" spans="1:22" ht="19.5" customHeight="1">
      <c r="A25" s="8"/>
      <c r="B25" s="6"/>
      <c r="C25" s="6"/>
      <c r="D25" s="6"/>
      <c r="E25" s="6"/>
      <c r="F25" s="8"/>
      <c r="G25" s="8"/>
      <c r="H25" s="6"/>
      <c r="I25" s="8"/>
      <c r="J25" s="6"/>
      <c r="K25" s="6"/>
      <c r="L25" s="6"/>
      <c r="M25" s="6"/>
      <c r="N25" s="6"/>
      <c r="O25" s="9"/>
      <c r="P25" s="9"/>
      <c r="Q25" s="822" t="s">
        <v>462</v>
      </c>
      <c r="R25" s="822"/>
      <c r="S25" s="822"/>
      <c r="T25" s="822"/>
      <c r="U25" s="822"/>
      <c r="V25" s="822"/>
    </row>
    <row r="26" ht="8.25" customHeight="1"/>
    <row r="27" spans="17:22" ht="19.5" customHeight="1">
      <c r="Q27" s="791" t="s">
        <v>72</v>
      </c>
      <c r="R27" s="791"/>
      <c r="S27" s="791"/>
      <c r="T27" s="791"/>
      <c r="U27" s="791"/>
      <c r="V27" s="791"/>
    </row>
    <row r="28" ht="13.5" customHeight="1"/>
    <row r="29" ht="13.5" customHeight="1"/>
    <row r="31" ht="25.5" customHeight="1"/>
    <row r="33" ht="76.5" customHeight="1"/>
    <row r="34" ht="25.5" customHeight="1"/>
    <row r="35" ht="63.75" customHeight="1"/>
    <row r="36" ht="25.5" customHeight="1"/>
    <row r="37" ht="25.5" customHeight="1"/>
    <row r="39" ht="51" customHeight="1"/>
    <row r="40" ht="25.5" customHeight="1"/>
    <row r="41" ht="13.5" customHeight="1"/>
    <row r="42" ht="13.5" customHeight="1"/>
    <row r="43" ht="76.5" customHeight="1"/>
    <row r="44" ht="25.5" customHeight="1"/>
    <row r="45" ht="38.25" customHeight="1"/>
    <row r="46" ht="25.5" customHeight="1"/>
    <row r="47" ht="63.75" customHeight="1"/>
    <row r="48" ht="76.5" customHeight="1"/>
    <row r="49" ht="25.5" customHeight="1"/>
    <row r="50" ht="38.25" customHeight="1"/>
    <row r="52" ht="38.25" customHeight="1"/>
    <row r="53" ht="51" customHeight="1"/>
    <row r="54" ht="26.25" customHeight="1"/>
    <row r="55" ht="13.5" customHeight="1"/>
    <row r="56" ht="76.5" customHeight="1"/>
    <row r="57" ht="38.25" customHeight="1"/>
    <row r="58" ht="63.75" customHeight="1"/>
    <row r="59" ht="76.5" customHeight="1"/>
    <row r="60" ht="25.5" customHeight="1"/>
    <row r="63" ht="38.25" customHeight="1"/>
    <row r="64" ht="51.75" customHeight="1"/>
  </sheetData>
  <sheetProtection/>
  <mergeCells count="47">
    <mergeCell ref="A4:V4"/>
    <mergeCell ref="Q11:V11"/>
    <mergeCell ref="A23:V23"/>
    <mergeCell ref="Q24:V24"/>
    <mergeCell ref="Q25:V25"/>
    <mergeCell ref="A8:B8"/>
    <mergeCell ref="A7:B7"/>
    <mergeCell ref="C7:F7"/>
    <mergeCell ref="G7:J7"/>
    <mergeCell ref="Q27:V27"/>
    <mergeCell ref="R20:V21"/>
    <mergeCell ref="C20:L21"/>
    <mergeCell ref="M21:Q21"/>
    <mergeCell ref="A20:A21"/>
    <mergeCell ref="C11:G11"/>
    <mergeCell ref="I17:L17"/>
    <mergeCell ref="M20:Q20"/>
    <mergeCell ref="L1:V1"/>
    <mergeCell ref="L2:V2"/>
    <mergeCell ref="T14:V14"/>
    <mergeCell ref="H11:P11"/>
    <mergeCell ref="C10:V10"/>
    <mergeCell ref="A1:K1"/>
    <mergeCell ref="A2:K2"/>
    <mergeCell ref="A3:V3"/>
    <mergeCell ref="A5:V5"/>
    <mergeCell ref="T7:V7"/>
    <mergeCell ref="M16:V17"/>
    <mergeCell ref="K7:N7"/>
    <mergeCell ref="O7:S7"/>
    <mergeCell ref="A18:A19"/>
    <mergeCell ref="C19:V19"/>
    <mergeCell ref="U15:V15"/>
    <mergeCell ref="A9:B9"/>
    <mergeCell ref="A10:A11"/>
    <mergeCell ref="H13:V13"/>
    <mergeCell ref="C12:V12"/>
    <mergeCell ref="C18:M18"/>
    <mergeCell ref="N18:S18"/>
    <mergeCell ref="A12:A13"/>
    <mergeCell ref="A14:A15"/>
    <mergeCell ref="C14:S14"/>
    <mergeCell ref="C15:K15"/>
    <mergeCell ref="L15:T15"/>
    <mergeCell ref="C17:H17"/>
    <mergeCell ref="C16:K16"/>
    <mergeCell ref="A16:A17"/>
  </mergeCells>
  <printOptions/>
  <pageMargins left="0.24" right="0.16" top="0.27" bottom="0.24" header="0.2" footer="0.2"/>
  <pageSetup fitToHeight="0" fitToWidth="0"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V19"/>
  <sheetViews>
    <sheetView zoomScalePageLayoutView="0" workbookViewId="0" topLeftCell="A1">
      <selection activeCell="A2" sqref="A2:E2"/>
    </sheetView>
  </sheetViews>
  <sheetFormatPr defaultColWidth="9.140625" defaultRowHeight="12.75"/>
  <cols>
    <col min="1" max="21" width="6.57421875" style="0" customWidth="1"/>
    <col min="22" max="22" width="8.57421875" style="0" customWidth="1"/>
  </cols>
  <sheetData>
    <row r="1" spans="1:22" ht="18.75">
      <c r="A1" s="976" t="s">
        <v>0</v>
      </c>
      <c r="B1" s="976"/>
      <c r="C1" s="976"/>
      <c r="D1" s="976"/>
      <c r="E1" s="976"/>
      <c r="F1" s="976"/>
      <c r="G1" s="976"/>
      <c r="H1" s="976"/>
      <c r="I1" s="619"/>
      <c r="J1" s="977" t="s">
        <v>396</v>
      </c>
      <c r="K1" s="977"/>
      <c r="L1" s="977"/>
      <c r="M1" s="977"/>
      <c r="N1" s="977"/>
      <c r="O1" s="977"/>
      <c r="P1" s="977"/>
      <c r="Q1" s="977"/>
      <c r="R1" s="977"/>
      <c r="S1" s="619"/>
      <c r="T1" s="619"/>
      <c r="U1" s="619"/>
      <c r="V1" s="619"/>
    </row>
    <row r="2" spans="1:22" ht="18.75">
      <c r="A2" s="978" t="s">
        <v>464</v>
      </c>
      <c r="B2" s="978"/>
      <c r="C2" s="978"/>
      <c r="D2" s="978"/>
      <c r="E2" s="978"/>
      <c r="F2" s="619"/>
      <c r="G2" s="619"/>
      <c r="H2" s="619"/>
      <c r="I2" s="619"/>
      <c r="J2" s="979" t="s">
        <v>397</v>
      </c>
      <c r="K2" s="979"/>
      <c r="L2" s="979"/>
      <c r="M2" s="979"/>
      <c r="N2" s="979"/>
      <c r="O2" s="979"/>
      <c r="P2" s="979"/>
      <c r="Q2" s="979"/>
      <c r="R2" s="979"/>
      <c r="S2" s="619"/>
      <c r="T2" s="619"/>
      <c r="U2" s="619"/>
      <c r="V2" s="619"/>
    </row>
    <row r="3" spans="1:22" ht="18.75">
      <c r="A3" s="620"/>
      <c r="B3" s="620"/>
      <c r="C3" s="621"/>
      <c r="D3" s="619"/>
      <c r="E3" s="619"/>
      <c r="F3" s="619"/>
      <c r="G3" s="619"/>
      <c r="H3" s="619"/>
      <c r="I3" s="619"/>
      <c r="J3" s="979" t="s">
        <v>398</v>
      </c>
      <c r="K3" s="979"/>
      <c r="L3" s="979"/>
      <c r="M3" s="979"/>
      <c r="N3" s="979"/>
      <c r="O3" s="979"/>
      <c r="P3" s="979"/>
      <c r="Q3" s="979"/>
      <c r="R3" s="979"/>
      <c r="S3" s="619"/>
      <c r="T3" s="619"/>
      <c r="U3" s="619"/>
      <c r="V3" s="619"/>
    </row>
    <row r="4" spans="1:22" ht="15" thickBot="1">
      <c r="A4" s="805" t="s">
        <v>421</v>
      </c>
      <c r="B4" s="805"/>
      <c r="C4" s="805"/>
      <c r="D4" s="805"/>
      <c r="E4" s="805"/>
      <c r="F4" s="805"/>
      <c r="G4" s="805"/>
      <c r="H4" s="805"/>
      <c r="I4" s="805"/>
      <c r="J4" s="805"/>
      <c r="K4" s="805"/>
      <c r="L4" s="805"/>
      <c r="M4" s="805"/>
      <c r="N4" s="805"/>
      <c r="O4" s="805"/>
      <c r="P4" s="805"/>
      <c r="Q4" s="805"/>
      <c r="R4" s="805"/>
      <c r="S4" s="805"/>
      <c r="T4" s="805"/>
      <c r="U4" s="805"/>
      <c r="V4" s="805"/>
    </row>
    <row r="5" spans="1:22" ht="51" customHeight="1" thickTop="1">
      <c r="A5" s="980" t="s">
        <v>399</v>
      </c>
      <c r="B5" s="981"/>
      <c r="C5" s="960" t="s">
        <v>400</v>
      </c>
      <c r="D5" s="961"/>
      <c r="E5" s="961"/>
      <c r="F5" s="962"/>
      <c r="G5" s="960" t="s">
        <v>401</v>
      </c>
      <c r="H5" s="961"/>
      <c r="I5" s="961"/>
      <c r="J5" s="962"/>
      <c r="K5" s="960" t="s">
        <v>402</v>
      </c>
      <c r="L5" s="961"/>
      <c r="M5" s="961"/>
      <c r="N5" s="961"/>
      <c r="O5" s="962"/>
      <c r="P5" s="960" t="s">
        <v>403</v>
      </c>
      <c r="Q5" s="961"/>
      <c r="R5" s="961"/>
      <c r="S5" s="962"/>
      <c r="T5" s="960" t="s">
        <v>6</v>
      </c>
      <c r="U5" s="961"/>
      <c r="V5" s="963"/>
    </row>
    <row r="6" spans="1:22" ht="45" customHeight="1" thickBot="1">
      <c r="A6" s="982"/>
      <c r="B6" s="983"/>
      <c r="C6" s="622" t="s">
        <v>7</v>
      </c>
      <c r="D6" s="623" t="s">
        <v>8</v>
      </c>
      <c r="E6" s="623" t="s">
        <v>9</v>
      </c>
      <c r="F6" s="624" t="s">
        <v>10</v>
      </c>
      <c r="G6" s="624" t="s">
        <v>11</v>
      </c>
      <c r="H6" s="624" t="s">
        <v>12</v>
      </c>
      <c r="I6" s="624" t="s">
        <v>13</v>
      </c>
      <c r="J6" s="624" t="s">
        <v>14</v>
      </c>
      <c r="K6" s="624" t="s">
        <v>15</v>
      </c>
      <c r="L6" s="624" t="s">
        <v>16</v>
      </c>
      <c r="M6" s="693" t="s">
        <v>17</v>
      </c>
      <c r="N6" s="696" t="s">
        <v>18</v>
      </c>
      <c r="O6" s="624" t="s">
        <v>19</v>
      </c>
      <c r="P6" s="624" t="s">
        <v>20</v>
      </c>
      <c r="Q6" s="624" t="s">
        <v>21</v>
      </c>
      <c r="R6" s="624" t="s">
        <v>22</v>
      </c>
      <c r="S6" s="624" t="s">
        <v>23</v>
      </c>
      <c r="T6" s="624" t="s">
        <v>24</v>
      </c>
      <c r="U6" s="624" t="s">
        <v>25</v>
      </c>
      <c r="V6" s="625" t="s">
        <v>26</v>
      </c>
    </row>
    <row r="7" spans="1:22" ht="39.75" customHeight="1">
      <c r="A7" s="964"/>
      <c r="B7" s="965"/>
      <c r="C7" s="626">
        <v>1</v>
      </c>
      <c r="D7" s="627">
        <v>2</v>
      </c>
      <c r="E7" s="627">
        <v>3</v>
      </c>
      <c r="F7" s="627">
        <v>4</v>
      </c>
      <c r="G7" s="627">
        <v>5</v>
      </c>
      <c r="H7" s="627">
        <v>6</v>
      </c>
      <c r="I7" s="627">
        <v>7</v>
      </c>
      <c r="J7" s="627">
        <v>8</v>
      </c>
      <c r="K7" s="627">
        <v>9</v>
      </c>
      <c r="L7" s="627">
        <v>10</v>
      </c>
      <c r="M7" s="627">
        <v>11</v>
      </c>
      <c r="N7" s="628">
        <v>12</v>
      </c>
      <c r="O7" s="629">
        <v>13</v>
      </c>
      <c r="P7" s="629">
        <v>14</v>
      </c>
      <c r="Q7" s="627">
        <v>15</v>
      </c>
      <c r="R7" s="627">
        <v>16</v>
      </c>
      <c r="S7" s="627">
        <v>17</v>
      </c>
      <c r="T7" s="627">
        <v>18</v>
      </c>
      <c r="U7" s="627">
        <v>19</v>
      </c>
      <c r="V7" s="630">
        <v>20</v>
      </c>
    </row>
    <row r="8" spans="1:22" ht="39" customHeight="1">
      <c r="A8" s="950" t="s">
        <v>32</v>
      </c>
      <c r="B8" s="631" t="s">
        <v>28</v>
      </c>
      <c r="C8" s="966" t="s">
        <v>404</v>
      </c>
      <c r="D8" s="967"/>
      <c r="E8" s="967"/>
      <c r="F8" s="967"/>
      <c r="G8" s="967"/>
      <c r="H8" s="967"/>
      <c r="I8" s="967"/>
      <c r="J8" s="967"/>
      <c r="K8" s="967"/>
      <c r="L8" s="967"/>
      <c r="M8" s="967"/>
      <c r="N8" s="967"/>
      <c r="O8" s="967"/>
      <c r="P8" s="967"/>
      <c r="Q8" s="967"/>
      <c r="R8" s="967"/>
      <c r="S8" s="967"/>
      <c r="T8" s="967"/>
      <c r="U8" s="967"/>
      <c r="V8" s="968"/>
    </row>
    <row r="9" spans="1:22" ht="39" customHeight="1">
      <c r="A9" s="951"/>
      <c r="B9" s="631" t="s">
        <v>405</v>
      </c>
      <c r="C9" s="632"/>
      <c r="D9" s="969" t="s">
        <v>406</v>
      </c>
      <c r="E9" s="969"/>
      <c r="F9" s="969"/>
      <c r="G9" s="969"/>
      <c r="H9" s="969"/>
      <c r="I9" s="969"/>
      <c r="J9" s="969"/>
      <c r="K9" s="969"/>
      <c r="L9" s="969"/>
      <c r="M9" s="969"/>
      <c r="N9" s="969"/>
      <c r="O9" s="969"/>
      <c r="P9" s="969" t="s">
        <v>407</v>
      </c>
      <c r="Q9" s="969"/>
      <c r="R9" s="969"/>
      <c r="S9" s="969"/>
      <c r="T9" s="970" t="s">
        <v>420</v>
      </c>
      <c r="U9" s="970"/>
      <c r="V9" s="971"/>
    </row>
    <row r="10" spans="1:22" ht="39" customHeight="1">
      <c r="A10" s="950" t="s">
        <v>33</v>
      </c>
      <c r="B10" s="631" t="s">
        <v>28</v>
      </c>
      <c r="C10" s="952" t="s">
        <v>404</v>
      </c>
      <c r="D10" s="953"/>
      <c r="E10" s="953"/>
      <c r="F10" s="953"/>
      <c r="G10" s="953"/>
      <c r="H10" s="953"/>
      <c r="I10" s="953"/>
      <c r="J10" s="953"/>
      <c r="K10" s="953"/>
      <c r="L10" s="953"/>
      <c r="M10" s="953"/>
      <c r="N10" s="953"/>
      <c r="O10" s="953"/>
      <c r="P10" s="953"/>
      <c r="Q10" s="953"/>
      <c r="R10" s="953"/>
      <c r="S10" s="953"/>
      <c r="T10" s="953"/>
      <c r="U10" s="953"/>
      <c r="V10" s="954"/>
    </row>
    <row r="11" spans="1:22" ht="39" customHeight="1">
      <c r="A11" s="951"/>
      <c r="B11" s="631" t="s">
        <v>405</v>
      </c>
      <c r="C11" s="633"/>
      <c r="D11" s="955" t="s">
        <v>408</v>
      </c>
      <c r="E11" s="955"/>
      <c r="F11" s="955"/>
      <c r="G11" s="955"/>
      <c r="H11" s="955" t="s">
        <v>409</v>
      </c>
      <c r="I11" s="955"/>
      <c r="J11" s="955"/>
      <c r="K11" s="955"/>
      <c r="L11" s="955"/>
      <c r="M11" s="955"/>
      <c r="N11" s="955"/>
      <c r="O11" s="955"/>
      <c r="P11" s="955"/>
      <c r="Q11" s="955"/>
      <c r="R11" s="955"/>
      <c r="S11" s="955"/>
      <c r="T11" s="955"/>
      <c r="U11" s="955"/>
      <c r="V11" s="956"/>
    </row>
    <row r="12" spans="1:22" ht="39" customHeight="1">
      <c r="A12" s="950" t="s">
        <v>34</v>
      </c>
      <c r="B12" s="631" t="s">
        <v>28</v>
      </c>
      <c r="C12" s="958"/>
      <c r="D12" s="945" t="s">
        <v>410</v>
      </c>
      <c r="E12" s="945"/>
      <c r="F12" s="945"/>
      <c r="G12" s="945"/>
      <c r="H12" s="945"/>
      <c r="I12" s="972" t="s">
        <v>129</v>
      </c>
      <c r="J12" s="973"/>
      <c r="K12" s="945" t="s">
        <v>412</v>
      </c>
      <c r="L12" s="945"/>
      <c r="M12" s="945"/>
      <c r="N12" s="945"/>
      <c r="O12" s="945"/>
      <c r="P12" s="945"/>
      <c r="Q12" s="945"/>
      <c r="R12" s="945"/>
      <c r="S12" s="945"/>
      <c r="T12" s="945"/>
      <c r="U12" s="945"/>
      <c r="V12" s="947"/>
    </row>
    <row r="13" spans="1:22" ht="39" customHeight="1" thickBot="1">
      <c r="A13" s="957"/>
      <c r="B13" s="634" t="s">
        <v>405</v>
      </c>
      <c r="C13" s="959"/>
      <c r="D13" s="946"/>
      <c r="E13" s="946"/>
      <c r="F13" s="946"/>
      <c r="G13" s="946"/>
      <c r="H13" s="946"/>
      <c r="I13" s="974"/>
      <c r="J13" s="975"/>
      <c r="K13" s="946"/>
      <c r="L13" s="946"/>
      <c r="M13" s="946"/>
      <c r="N13" s="946"/>
      <c r="O13" s="946"/>
      <c r="P13" s="946"/>
      <c r="Q13" s="946"/>
      <c r="R13" s="946"/>
      <c r="S13" s="946"/>
      <c r="T13" s="946"/>
      <c r="U13" s="946"/>
      <c r="V13" s="948"/>
    </row>
    <row r="14" spans="1:22" ht="16.5" thickTop="1">
      <c r="A14" s="635"/>
      <c r="B14" s="635"/>
      <c r="J14" s="636"/>
      <c r="L14" s="636"/>
      <c r="N14" s="636"/>
      <c r="P14" s="636"/>
      <c r="R14" s="636"/>
      <c r="T14" s="636"/>
      <c r="V14" s="636"/>
    </row>
    <row r="15" spans="1:22" ht="15.75" customHeight="1">
      <c r="A15" s="637"/>
      <c r="B15" s="638"/>
      <c r="C15" s="639"/>
      <c r="Q15" s="821" t="s">
        <v>463</v>
      </c>
      <c r="R15" s="821"/>
      <c r="S15" s="821"/>
      <c r="T15" s="821"/>
      <c r="U15" s="821"/>
      <c r="V15" s="821"/>
    </row>
    <row r="16" spans="1:22" ht="15.75">
      <c r="A16" s="640"/>
      <c r="C16" s="617" t="s">
        <v>411</v>
      </c>
      <c r="Q16" s="822" t="s">
        <v>462</v>
      </c>
      <c r="R16" s="822"/>
      <c r="S16" s="822"/>
      <c r="T16" s="822"/>
      <c r="U16" s="822"/>
      <c r="V16" s="822"/>
    </row>
    <row r="17" spans="1:8" ht="15.75">
      <c r="A17" s="640"/>
      <c r="C17" s="617"/>
      <c r="D17" s="617"/>
      <c r="E17" s="617"/>
      <c r="F17" s="617"/>
      <c r="G17" s="617"/>
      <c r="H17" s="617"/>
    </row>
    <row r="18" spans="1:8" ht="15.75">
      <c r="A18" s="640"/>
      <c r="C18" s="617"/>
      <c r="D18" s="617"/>
      <c r="E18" s="617"/>
      <c r="F18" s="617"/>
      <c r="G18" s="617"/>
      <c r="H18" s="617"/>
    </row>
    <row r="19" spans="1:21" ht="15.75">
      <c r="A19" s="640"/>
      <c r="C19" s="617"/>
      <c r="D19" s="617"/>
      <c r="E19" s="617"/>
      <c r="F19" s="617"/>
      <c r="G19" s="617"/>
      <c r="H19" s="617"/>
      <c r="Q19" s="949"/>
      <c r="R19" s="949"/>
      <c r="S19" s="949"/>
      <c r="T19" s="949"/>
      <c r="U19" s="949"/>
    </row>
  </sheetData>
  <sheetProtection/>
  <mergeCells count="30">
    <mergeCell ref="A1:H1"/>
    <mergeCell ref="J1:R1"/>
    <mergeCell ref="A2:E2"/>
    <mergeCell ref="J2:R2"/>
    <mergeCell ref="J3:R3"/>
    <mergeCell ref="A5:B6"/>
    <mergeCell ref="C5:F5"/>
    <mergeCell ref="G5:J5"/>
    <mergeCell ref="K5:O5"/>
    <mergeCell ref="A4:V4"/>
    <mergeCell ref="C12:C13"/>
    <mergeCell ref="P5:S5"/>
    <mergeCell ref="T5:V5"/>
    <mergeCell ref="A7:B7"/>
    <mergeCell ref="A8:A9"/>
    <mergeCell ref="C8:V8"/>
    <mergeCell ref="D9:O9"/>
    <mergeCell ref="P9:S9"/>
    <mergeCell ref="T9:V9"/>
    <mergeCell ref="I12:J13"/>
    <mergeCell ref="D12:H13"/>
    <mergeCell ref="K12:V13"/>
    <mergeCell ref="Q15:V15"/>
    <mergeCell ref="Q16:V16"/>
    <mergeCell ref="Q19:U19"/>
    <mergeCell ref="A10:A11"/>
    <mergeCell ref="C10:V10"/>
    <mergeCell ref="D11:G11"/>
    <mergeCell ref="H11:V11"/>
    <mergeCell ref="A12:A13"/>
  </mergeCells>
  <printOptions/>
  <pageMargins left="0.16" right="0.19" top="0.31" bottom="0.14" header="0.24" footer="0.02"/>
  <pageSetup fitToHeight="0" fitToWidth="0"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A1:S19"/>
  <sheetViews>
    <sheetView zoomScalePageLayoutView="0" workbookViewId="0" topLeftCell="A1">
      <selection activeCell="A2" sqref="A2:H2"/>
    </sheetView>
  </sheetViews>
  <sheetFormatPr defaultColWidth="9.140625" defaultRowHeight="12.75"/>
  <cols>
    <col min="1" max="2" width="6.8515625" style="0" customWidth="1"/>
    <col min="3" max="5" width="6.140625" style="0" customWidth="1"/>
    <col min="6" max="6" width="24.00390625" style="0" customWidth="1"/>
    <col min="7" max="12" width="7.00390625" style="0" customWidth="1"/>
    <col min="13" max="15" width="10.421875" style="0" customWidth="1"/>
    <col min="16" max="16" width="11.00390625" style="0" customWidth="1"/>
    <col min="17" max="19" width="8.7109375" style="0" customWidth="1"/>
  </cols>
  <sheetData>
    <row r="1" spans="1:19" ht="15.75">
      <c r="A1" s="994" t="s">
        <v>37</v>
      </c>
      <c r="B1" s="994"/>
      <c r="C1" s="994"/>
      <c r="D1" s="994"/>
      <c r="E1" s="994"/>
      <c r="F1" s="994"/>
      <c r="G1" s="994"/>
      <c r="H1" s="994"/>
      <c r="I1" s="26"/>
      <c r="J1" s="26"/>
      <c r="K1" s="995" t="s">
        <v>38</v>
      </c>
      <c r="L1" s="995"/>
      <c r="M1" s="995"/>
      <c r="N1" s="995"/>
      <c r="O1" s="995"/>
      <c r="P1" s="995"/>
      <c r="Q1" s="995"/>
      <c r="R1" s="995"/>
      <c r="S1" s="995"/>
    </row>
    <row r="2" spans="1:19" ht="15.75">
      <c r="A2" s="996" t="s">
        <v>464</v>
      </c>
      <c r="B2" s="996"/>
      <c r="C2" s="996"/>
      <c r="D2" s="996"/>
      <c r="E2" s="996"/>
      <c r="F2" s="996"/>
      <c r="G2" s="996"/>
      <c r="H2" s="996"/>
      <c r="I2" s="26"/>
      <c r="J2" s="26"/>
      <c r="K2" s="997" t="s">
        <v>39</v>
      </c>
      <c r="L2" s="997"/>
      <c r="M2" s="997"/>
      <c r="N2" s="997"/>
      <c r="O2" s="997"/>
      <c r="P2" s="997"/>
      <c r="Q2" s="997"/>
      <c r="R2" s="997"/>
      <c r="S2" s="997"/>
    </row>
    <row r="3" spans="1:19" ht="15">
      <c r="A3" s="27"/>
      <c r="B3" s="28"/>
      <c r="C3" s="27"/>
      <c r="D3" s="27"/>
      <c r="E3" s="27"/>
      <c r="F3" s="27"/>
      <c r="G3" s="27"/>
      <c r="H3" s="27"/>
      <c r="I3" s="27"/>
      <c r="J3" s="27"/>
      <c r="K3" s="27"/>
      <c r="L3" s="27"/>
      <c r="M3" s="29"/>
      <c r="N3" s="27"/>
      <c r="O3" s="27"/>
      <c r="P3" s="27"/>
      <c r="Q3" s="27"/>
      <c r="R3" s="27"/>
      <c r="S3" s="27"/>
    </row>
    <row r="4" spans="1:19" ht="18.75">
      <c r="A4" s="998" t="s">
        <v>355</v>
      </c>
      <c r="B4" s="998"/>
      <c r="C4" s="998"/>
      <c r="D4" s="998"/>
      <c r="E4" s="998"/>
      <c r="F4" s="998"/>
      <c r="G4" s="998"/>
      <c r="H4" s="998"/>
      <c r="I4" s="998"/>
      <c r="J4" s="998"/>
      <c r="K4" s="998"/>
      <c r="L4" s="998"/>
      <c r="M4" s="998"/>
      <c r="N4" s="998"/>
      <c r="O4" s="998"/>
      <c r="P4" s="998"/>
      <c r="Q4" s="998"/>
      <c r="R4" s="998"/>
      <c r="S4" s="998"/>
    </row>
    <row r="5" spans="1:19" ht="18.75">
      <c r="A5" s="998" t="s">
        <v>354</v>
      </c>
      <c r="B5" s="998"/>
      <c r="C5" s="998"/>
      <c r="D5" s="998"/>
      <c r="E5" s="998"/>
      <c r="F5" s="998"/>
      <c r="G5" s="998"/>
      <c r="H5" s="998"/>
      <c r="I5" s="998"/>
      <c r="J5" s="998"/>
      <c r="K5" s="998"/>
      <c r="L5" s="998"/>
      <c r="M5" s="998"/>
      <c r="N5" s="998"/>
      <c r="O5" s="998"/>
      <c r="P5" s="998"/>
      <c r="Q5" s="998"/>
      <c r="R5" s="998"/>
      <c r="S5" s="998"/>
    </row>
    <row r="6" spans="1:19" ht="14.25">
      <c r="A6" s="805" t="s">
        <v>356</v>
      </c>
      <c r="B6" s="805"/>
      <c r="C6" s="805"/>
      <c r="D6" s="805"/>
      <c r="E6" s="805"/>
      <c r="F6" s="805"/>
      <c r="G6" s="805"/>
      <c r="H6" s="805"/>
      <c r="I6" s="805"/>
      <c r="J6" s="805"/>
      <c r="K6" s="805"/>
      <c r="L6" s="805"/>
      <c r="M6" s="805"/>
      <c r="N6" s="805"/>
      <c r="O6" s="805"/>
      <c r="P6" s="805"/>
      <c r="Q6" s="805"/>
      <c r="R6" s="805"/>
      <c r="S6" s="805"/>
    </row>
    <row r="7" spans="1:19" ht="16.5" customHeight="1">
      <c r="A7" s="944" t="s">
        <v>2</v>
      </c>
      <c r="B7" s="944"/>
      <c r="C7" s="993" t="s">
        <v>40</v>
      </c>
      <c r="D7" s="993"/>
      <c r="E7" s="993"/>
      <c r="F7" s="993"/>
      <c r="G7" s="993" t="s">
        <v>3</v>
      </c>
      <c r="H7" s="993"/>
      <c r="I7" s="993"/>
      <c r="J7" s="993"/>
      <c r="K7" s="993" t="s">
        <v>4</v>
      </c>
      <c r="L7" s="993"/>
      <c r="M7" s="993"/>
      <c r="N7" s="993"/>
      <c r="O7" s="993" t="s">
        <v>5</v>
      </c>
      <c r="P7" s="993"/>
      <c r="Q7" s="993"/>
      <c r="R7" s="993"/>
      <c r="S7" s="993"/>
    </row>
    <row r="8" spans="1:19" ht="30" customHeight="1">
      <c r="A8" s="944" t="s">
        <v>35</v>
      </c>
      <c r="B8" s="944"/>
      <c r="C8" s="559"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row>
    <row r="9" spans="1:19" ht="30" customHeight="1">
      <c r="A9" s="944" t="s">
        <v>36</v>
      </c>
      <c r="B9" s="944"/>
      <c r="C9" s="558">
        <v>4</v>
      </c>
      <c r="D9" s="558">
        <v>5</v>
      </c>
      <c r="E9" s="558">
        <v>6</v>
      </c>
      <c r="F9" s="558">
        <v>7</v>
      </c>
      <c r="G9" s="558">
        <v>8</v>
      </c>
      <c r="H9" s="558">
        <v>9</v>
      </c>
      <c r="I9" s="558">
        <v>10</v>
      </c>
      <c r="J9" s="558">
        <v>11</v>
      </c>
      <c r="K9" s="558">
        <v>12</v>
      </c>
      <c r="L9" s="558">
        <v>13</v>
      </c>
      <c r="M9" s="558">
        <v>14</v>
      </c>
      <c r="N9" s="558">
        <v>15</v>
      </c>
      <c r="O9" s="558">
        <v>16</v>
      </c>
      <c r="P9" s="558">
        <v>17</v>
      </c>
      <c r="Q9" s="558">
        <v>18</v>
      </c>
      <c r="R9" s="558">
        <v>19</v>
      </c>
      <c r="S9" s="558">
        <v>20</v>
      </c>
    </row>
    <row r="10" spans="1:19" ht="57" customHeight="1">
      <c r="A10" s="3" t="s">
        <v>27</v>
      </c>
      <c r="B10" s="3" t="s">
        <v>357</v>
      </c>
      <c r="C10" s="984" t="s">
        <v>129</v>
      </c>
      <c r="D10" s="985"/>
      <c r="E10" s="986"/>
      <c r="F10" s="563" t="s">
        <v>359</v>
      </c>
      <c r="G10" s="987" t="s">
        <v>367</v>
      </c>
      <c r="H10" s="988"/>
      <c r="I10" s="988"/>
      <c r="J10" s="988"/>
      <c r="K10" s="988"/>
      <c r="L10" s="989"/>
      <c r="M10" s="987" t="s">
        <v>361</v>
      </c>
      <c r="N10" s="988"/>
      <c r="O10" s="987" t="s">
        <v>362</v>
      </c>
      <c r="P10" s="989"/>
      <c r="Q10" s="990" t="s">
        <v>363</v>
      </c>
      <c r="R10" s="991"/>
      <c r="S10" s="992"/>
    </row>
    <row r="11" spans="1:19" ht="37.5" customHeight="1">
      <c r="A11" s="560" t="s">
        <v>31</v>
      </c>
      <c r="B11" s="3" t="s">
        <v>357</v>
      </c>
      <c r="C11" s="984" t="s">
        <v>129</v>
      </c>
      <c r="D11" s="985"/>
      <c r="E11" s="986"/>
      <c r="F11" s="563" t="s">
        <v>359</v>
      </c>
      <c r="G11" s="987" t="s">
        <v>367</v>
      </c>
      <c r="H11" s="988"/>
      <c r="I11" s="988"/>
      <c r="J11" s="988"/>
      <c r="K11" s="988"/>
      <c r="L11" s="989"/>
      <c r="M11" s="987" t="s">
        <v>361</v>
      </c>
      <c r="N11" s="988"/>
      <c r="O11" s="987" t="s">
        <v>362</v>
      </c>
      <c r="P11" s="989"/>
      <c r="Q11" s="984" t="s">
        <v>129</v>
      </c>
      <c r="R11" s="985"/>
      <c r="S11" s="986"/>
    </row>
    <row r="12" spans="1:19" ht="30" customHeight="1">
      <c r="A12" s="3" t="s">
        <v>33</v>
      </c>
      <c r="B12" s="3" t="s">
        <v>357</v>
      </c>
      <c r="C12" s="984" t="s">
        <v>129</v>
      </c>
      <c r="D12" s="985"/>
      <c r="E12" s="986"/>
      <c r="F12" s="563" t="s">
        <v>360</v>
      </c>
      <c r="G12" s="987" t="s">
        <v>367</v>
      </c>
      <c r="H12" s="988"/>
      <c r="I12" s="988"/>
      <c r="J12" s="988"/>
      <c r="K12" s="988"/>
      <c r="L12" s="989"/>
      <c r="M12" s="987" t="s">
        <v>361</v>
      </c>
      <c r="N12" s="988"/>
      <c r="O12" s="987" t="s">
        <v>362</v>
      </c>
      <c r="P12" s="989"/>
      <c r="Q12" s="984" t="s">
        <v>129</v>
      </c>
      <c r="R12" s="985"/>
      <c r="S12" s="986"/>
    </row>
    <row r="13" spans="1:19" ht="36.75" customHeight="1">
      <c r="A13" s="3" t="s">
        <v>34</v>
      </c>
      <c r="B13" s="3" t="s">
        <v>357</v>
      </c>
      <c r="C13" s="984" t="s">
        <v>129</v>
      </c>
      <c r="D13" s="985"/>
      <c r="E13" s="986"/>
      <c r="F13" s="563" t="s">
        <v>360</v>
      </c>
      <c r="G13" s="987" t="s">
        <v>367</v>
      </c>
      <c r="H13" s="988"/>
      <c r="I13" s="988"/>
      <c r="J13" s="988"/>
      <c r="K13" s="988"/>
      <c r="L13" s="989"/>
      <c r="M13" s="987" t="s">
        <v>361</v>
      </c>
      <c r="N13" s="988"/>
      <c r="O13" s="987" t="s">
        <v>362</v>
      </c>
      <c r="P13" s="989"/>
      <c r="Q13" s="984" t="s">
        <v>129</v>
      </c>
      <c r="R13" s="985"/>
      <c r="S13" s="986"/>
    </row>
    <row r="14" spans="1:19" ht="39.75" customHeight="1">
      <c r="A14" s="3" t="s">
        <v>358</v>
      </c>
      <c r="B14" s="3" t="s">
        <v>357</v>
      </c>
      <c r="C14" s="984" t="s">
        <v>129</v>
      </c>
      <c r="D14" s="985"/>
      <c r="E14" s="986"/>
      <c r="F14" s="563" t="s">
        <v>360</v>
      </c>
      <c r="G14" s="987" t="s">
        <v>367</v>
      </c>
      <c r="H14" s="988"/>
      <c r="I14" s="988"/>
      <c r="J14" s="988"/>
      <c r="K14" s="988"/>
      <c r="L14" s="989"/>
      <c r="M14" s="987" t="s">
        <v>361</v>
      </c>
      <c r="N14" s="988"/>
      <c r="O14" s="987" t="s">
        <v>362</v>
      </c>
      <c r="P14" s="989"/>
      <c r="Q14" s="984" t="s">
        <v>129</v>
      </c>
      <c r="R14" s="985"/>
      <c r="S14" s="986"/>
    </row>
    <row r="15" spans="1:19" ht="30" customHeight="1">
      <c r="A15" s="820" t="s">
        <v>95</v>
      </c>
      <c r="B15" s="820"/>
      <c r="C15" s="820"/>
      <c r="D15" s="820"/>
      <c r="E15" s="820"/>
      <c r="F15" s="820"/>
      <c r="G15" s="820"/>
      <c r="H15" s="820"/>
      <c r="I15" s="820"/>
      <c r="J15" s="820"/>
      <c r="K15" s="820"/>
      <c r="L15" s="820"/>
      <c r="M15" s="820"/>
      <c r="N15" s="820"/>
      <c r="O15" s="820"/>
      <c r="P15" s="820"/>
      <c r="Q15" s="820"/>
      <c r="R15" s="820"/>
      <c r="S15" s="820"/>
    </row>
    <row r="16" spans="1:19" ht="15.75" customHeight="1">
      <c r="A16" s="4"/>
      <c r="B16" s="5"/>
      <c r="C16" s="6"/>
      <c r="D16" s="6"/>
      <c r="E16" s="6"/>
      <c r="F16" s="6"/>
      <c r="G16" s="6"/>
      <c r="H16" s="6"/>
      <c r="I16" s="6"/>
      <c r="J16" s="6"/>
      <c r="K16" s="6"/>
      <c r="L16" s="7"/>
      <c r="M16" s="7"/>
      <c r="N16" s="821" t="s">
        <v>429</v>
      </c>
      <c r="O16" s="821"/>
      <c r="P16" s="821"/>
      <c r="Q16" s="821"/>
      <c r="R16" s="821"/>
      <c r="S16" s="821"/>
    </row>
    <row r="17" spans="1:19" ht="15.75">
      <c r="A17" s="8"/>
      <c r="B17" s="6"/>
      <c r="C17" s="8"/>
      <c r="D17" s="8"/>
      <c r="E17" s="6"/>
      <c r="F17" s="8"/>
      <c r="G17" s="6"/>
      <c r="H17" s="6"/>
      <c r="I17" s="6"/>
      <c r="J17" s="6"/>
      <c r="K17" s="6"/>
      <c r="L17" s="9"/>
      <c r="M17" s="9"/>
      <c r="N17" s="822" t="s">
        <v>462</v>
      </c>
      <c r="O17" s="822"/>
      <c r="P17" s="822"/>
      <c r="Q17" s="822"/>
      <c r="R17" s="822"/>
      <c r="S17" s="822"/>
    </row>
    <row r="19" spans="14:19" ht="15">
      <c r="N19" s="791" t="s">
        <v>72</v>
      </c>
      <c r="O19" s="791"/>
      <c r="P19" s="791"/>
      <c r="Q19" s="791"/>
      <c r="R19" s="791"/>
      <c r="S19" s="791"/>
    </row>
    <row r="20" ht="12.75" customHeight="1"/>
  </sheetData>
  <sheetProtection/>
  <mergeCells count="43">
    <mergeCell ref="A1:H1"/>
    <mergeCell ref="K1:S1"/>
    <mergeCell ref="A2:H2"/>
    <mergeCell ref="K2:S2"/>
    <mergeCell ref="A4:S4"/>
    <mergeCell ref="A5:S5"/>
    <mergeCell ref="A8:B8"/>
    <mergeCell ref="A9:B9"/>
    <mergeCell ref="A6:S6"/>
    <mergeCell ref="A7:B7"/>
    <mergeCell ref="C7:F7"/>
    <mergeCell ref="G7:J7"/>
    <mergeCell ref="K7:N7"/>
    <mergeCell ref="O7:S7"/>
    <mergeCell ref="O10:P10"/>
    <mergeCell ref="O11:P11"/>
    <mergeCell ref="O12:P12"/>
    <mergeCell ref="O13:P13"/>
    <mergeCell ref="O14:P14"/>
    <mergeCell ref="Q10:S10"/>
    <mergeCell ref="Q11:S11"/>
    <mergeCell ref="Q12:S12"/>
    <mergeCell ref="Q13:S13"/>
    <mergeCell ref="Q14:S14"/>
    <mergeCell ref="G11:L11"/>
    <mergeCell ref="G12:L12"/>
    <mergeCell ref="G13:L13"/>
    <mergeCell ref="G14:L14"/>
    <mergeCell ref="M10:N10"/>
    <mergeCell ref="M11:N11"/>
    <mergeCell ref="M12:N12"/>
    <mergeCell ref="M13:N13"/>
    <mergeCell ref="M14:N14"/>
    <mergeCell ref="A15:S15"/>
    <mergeCell ref="N16:S16"/>
    <mergeCell ref="N17:S17"/>
    <mergeCell ref="N19:S19"/>
    <mergeCell ref="C10:E10"/>
    <mergeCell ref="C11:E11"/>
    <mergeCell ref="C12:E12"/>
    <mergeCell ref="C13:E13"/>
    <mergeCell ref="C14:E14"/>
    <mergeCell ref="G10:L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E25"/>
  <sheetViews>
    <sheetView zoomScale="70" zoomScaleNormal="70" zoomScalePageLayoutView="0" workbookViewId="0" topLeftCell="A1">
      <selection activeCell="A2" sqref="A2:K2"/>
    </sheetView>
  </sheetViews>
  <sheetFormatPr defaultColWidth="9.140625" defaultRowHeight="12.75"/>
  <cols>
    <col min="1" max="1" width="7.7109375" style="0" customWidth="1"/>
    <col min="2" max="2" width="11.8515625" style="0" customWidth="1"/>
    <col min="3" max="23" width="6.140625" style="0" customWidth="1"/>
    <col min="25" max="25" width="15.57421875" style="0" customWidth="1"/>
  </cols>
  <sheetData>
    <row r="1" spans="1:26" ht="15.75">
      <c r="A1" s="802" t="s">
        <v>37</v>
      </c>
      <c r="B1" s="802"/>
      <c r="C1" s="802"/>
      <c r="D1" s="802"/>
      <c r="E1" s="802"/>
      <c r="F1" s="802"/>
      <c r="G1" s="802"/>
      <c r="H1" s="802"/>
      <c r="I1" s="802"/>
      <c r="J1" s="802"/>
      <c r="K1" s="802"/>
      <c r="L1" s="843" t="s">
        <v>38</v>
      </c>
      <c r="M1" s="843"/>
      <c r="N1" s="843"/>
      <c r="O1" s="843"/>
      <c r="P1" s="843"/>
      <c r="Q1" s="843"/>
      <c r="R1" s="843"/>
      <c r="S1" s="843"/>
      <c r="T1" s="843"/>
      <c r="U1" s="843"/>
      <c r="V1" s="843"/>
      <c r="W1" s="843"/>
      <c r="X1" s="15"/>
      <c r="Y1" s="15"/>
      <c r="Z1" s="15"/>
    </row>
    <row r="2" spans="1:26" ht="15.75">
      <c r="A2" s="810" t="s">
        <v>464</v>
      </c>
      <c r="B2" s="810"/>
      <c r="C2" s="810"/>
      <c r="D2" s="810"/>
      <c r="E2" s="810"/>
      <c r="F2" s="810"/>
      <c r="G2" s="810"/>
      <c r="H2" s="810"/>
      <c r="I2" s="810"/>
      <c r="J2" s="810"/>
      <c r="K2" s="810"/>
      <c r="L2" s="803" t="s">
        <v>39</v>
      </c>
      <c r="M2" s="803"/>
      <c r="N2" s="803"/>
      <c r="O2" s="803"/>
      <c r="P2" s="803"/>
      <c r="Q2" s="803"/>
      <c r="R2" s="803"/>
      <c r="S2" s="803"/>
      <c r="T2" s="803"/>
      <c r="U2" s="803"/>
      <c r="V2" s="803"/>
      <c r="W2" s="803"/>
      <c r="X2" s="15"/>
      <c r="Y2" s="15"/>
      <c r="Z2" s="15"/>
    </row>
    <row r="3" spans="1:26" ht="18.75">
      <c r="A3" s="804" t="s">
        <v>70</v>
      </c>
      <c r="B3" s="804"/>
      <c r="C3" s="804"/>
      <c r="D3" s="804"/>
      <c r="E3" s="804"/>
      <c r="F3" s="804"/>
      <c r="G3" s="804"/>
      <c r="H3" s="804"/>
      <c r="I3" s="804"/>
      <c r="J3" s="804"/>
      <c r="K3" s="804"/>
      <c r="L3" s="804"/>
      <c r="M3" s="804"/>
      <c r="N3" s="804"/>
      <c r="O3" s="804"/>
      <c r="P3" s="804"/>
      <c r="Q3" s="804"/>
      <c r="R3" s="804"/>
      <c r="S3" s="804"/>
      <c r="T3" s="804"/>
      <c r="U3" s="804"/>
      <c r="V3" s="804"/>
      <c r="W3" s="804"/>
      <c r="X3" s="15"/>
      <c r="Y3" s="15"/>
      <c r="Z3" s="15"/>
    </row>
    <row r="4" spans="1:23" s="15" customFormat="1" ht="18.75">
      <c r="A4" s="804" t="s">
        <v>350</v>
      </c>
      <c r="B4" s="804"/>
      <c r="C4" s="804"/>
      <c r="D4" s="804"/>
      <c r="E4" s="804"/>
      <c r="F4" s="804"/>
      <c r="G4" s="804"/>
      <c r="H4" s="804"/>
      <c r="I4" s="804"/>
      <c r="J4" s="804"/>
      <c r="K4" s="804"/>
      <c r="L4" s="804"/>
      <c r="M4" s="804"/>
      <c r="N4" s="804"/>
      <c r="O4" s="804"/>
      <c r="P4" s="804"/>
      <c r="Q4" s="804"/>
      <c r="R4" s="804"/>
      <c r="S4" s="804"/>
      <c r="T4" s="804"/>
      <c r="U4" s="804"/>
      <c r="V4" s="804"/>
      <c r="W4" s="804"/>
    </row>
    <row r="5" spans="1:23" s="15" customFormat="1" ht="15" thickBot="1">
      <c r="A5" s="805" t="s">
        <v>421</v>
      </c>
      <c r="B5" s="805"/>
      <c r="C5" s="805"/>
      <c r="D5" s="805"/>
      <c r="E5" s="805"/>
      <c r="F5" s="805"/>
      <c r="G5" s="805"/>
      <c r="H5" s="805"/>
      <c r="I5" s="805"/>
      <c r="J5" s="805"/>
      <c r="K5" s="805"/>
      <c r="L5" s="805"/>
      <c r="M5" s="805"/>
      <c r="N5" s="805"/>
      <c r="O5" s="805"/>
      <c r="P5" s="805"/>
      <c r="Q5" s="805"/>
      <c r="R5" s="805"/>
      <c r="S5" s="805"/>
      <c r="T5" s="805"/>
      <c r="U5" s="805"/>
      <c r="V5" s="805"/>
      <c r="W5" s="805"/>
    </row>
    <row r="6" spans="1:27" s="15" customFormat="1" ht="13.5" thickTop="1">
      <c r="A6" s="815" t="s">
        <v>2</v>
      </c>
      <c r="B6" s="816"/>
      <c r="C6" s="806" t="s">
        <v>40</v>
      </c>
      <c r="D6" s="806"/>
      <c r="E6" s="806"/>
      <c r="F6" s="806"/>
      <c r="G6" s="806" t="s">
        <v>3</v>
      </c>
      <c r="H6" s="806"/>
      <c r="I6" s="806"/>
      <c r="J6" s="806"/>
      <c r="K6" s="806" t="s">
        <v>4</v>
      </c>
      <c r="L6" s="806"/>
      <c r="M6" s="806"/>
      <c r="N6" s="806"/>
      <c r="O6" s="806" t="s">
        <v>5</v>
      </c>
      <c r="P6" s="806"/>
      <c r="Q6" s="806"/>
      <c r="R6" s="806"/>
      <c r="S6" s="806"/>
      <c r="T6" s="806" t="s">
        <v>6</v>
      </c>
      <c r="U6" s="806"/>
      <c r="V6" s="1004"/>
      <c r="W6" s="807"/>
      <c r="Y6" s="1000" t="s">
        <v>142</v>
      </c>
      <c r="Z6" s="1000"/>
      <c r="AA6" s="1000"/>
    </row>
    <row r="7" spans="1:27" s="15" customFormat="1" ht="18">
      <c r="A7" s="811" t="s">
        <v>35</v>
      </c>
      <c r="B7" s="812"/>
      <c r="C7" s="647" t="s">
        <v>7</v>
      </c>
      <c r="D7" s="613" t="s">
        <v>8</v>
      </c>
      <c r="E7" s="23" t="s">
        <v>9</v>
      </c>
      <c r="F7" s="614" t="s">
        <v>10</v>
      </c>
      <c r="G7" s="16" t="s">
        <v>11</v>
      </c>
      <c r="H7" s="615" t="s">
        <v>12</v>
      </c>
      <c r="I7" s="16" t="s">
        <v>13</v>
      </c>
      <c r="J7" s="565" t="s">
        <v>14</v>
      </c>
      <c r="K7" s="16" t="s">
        <v>15</v>
      </c>
      <c r="L7" s="16" t="s">
        <v>16</v>
      </c>
      <c r="M7" s="692" t="s">
        <v>17</v>
      </c>
      <c r="N7" s="695" t="s">
        <v>18</v>
      </c>
      <c r="O7" s="16" t="s">
        <v>19</v>
      </c>
      <c r="P7" s="16" t="s">
        <v>20</v>
      </c>
      <c r="Q7" s="16" t="s">
        <v>21</v>
      </c>
      <c r="R7" s="16" t="s">
        <v>22</v>
      </c>
      <c r="S7" s="16" t="s">
        <v>23</v>
      </c>
      <c r="T7" s="16" t="s">
        <v>24</v>
      </c>
      <c r="U7" s="16" t="s">
        <v>25</v>
      </c>
      <c r="V7" s="648" t="s">
        <v>26</v>
      </c>
      <c r="W7" s="648" t="s">
        <v>445</v>
      </c>
      <c r="Y7" s="34" t="s">
        <v>80</v>
      </c>
      <c r="Z7" s="37">
        <v>64</v>
      </c>
      <c r="AA7" s="31" t="s">
        <v>134</v>
      </c>
    </row>
    <row r="8" spans="1:27" ht="16.5" customHeight="1">
      <c r="A8" s="811" t="s">
        <v>36</v>
      </c>
      <c r="B8" s="812"/>
      <c r="C8" s="649">
        <v>1</v>
      </c>
      <c r="D8" s="649">
        <v>2</v>
      </c>
      <c r="E8" s="649">
        <v>3</v>
      </c>
      <c r="F8" s="649">
        <v>4</v>
      </c>
      <c r="G8" s="649">
        <v>5</v>
      </c>
      <c r="H8" s="649">
        <v>6</v>
      </c>
      <c r="I8" s="649">
        <v>7</v>
      </c>
      <c r="J8" s="649">
        <v>8</v>
      </c>
      <c r="K8" s="649">
        <v>9</v>
      </c>
      <c r="L8" s="649">
        <v>10</v>
      </c>
      <c r="M8" s="649">
        <v>11</v>
      </c>
      <c r="N8" s="649">
        <v>12</v>
      </c>
      <c r="O8" s="649">
        <v>13</v>
      </c>
      <c r="P8" s="649">
        <v>14</v>
      </c>
      <c r="Q8" s="649">
        <v>15</v>
      </c>
      <c r="R8" s="649">
        <v>16</v>
      </c>
      <c r="S8" s="649">
        <v>17</v>
      </c>
      <c r="T8" s="649">
        <v>18</v>
      </c>
      <c r="U8" s="649">
        <v>19</v>
      </c>
      <c r="V8" s="650">
        <v>20</v>
      </c>
      <c r="W8" s="650">
        <v>20</v>
      </c>
      <c r="Y8" s="35" t="s">
        <v>81</v>
      </c>
      <c r="Z8" s="38">
        <v>32</v>
      </c>
      <c r="AA8" s="31" t="s">
        <v>134</v>
      </c>
    </row>
    <row r="9" spans="1:31" ht="49.5" customHeight="1">
      <c r="A9" s="813" t="s">
        <v>27</v>
      </c>
      <c r="B9" s="3" t="s">
        <v>28</v>
      </c>
      <c r="C9" s="999" t="s">
        <v>129</v>
      </c>
      <c r="D9" s="999"/>
      <c r="E9" s="999"/>
      <c r="F9" s="999"/>
      <c r="G9" s="999"/>
      <c r="H9" s="999"/>
      <c r="I9" s="999"/>
      <c r="J9" s="999"/>
      <c r="K9" s="999"/>
      <c r="L9" s="999"/>
      <c r="M9" s="999"/>
      <c r="N9" s="999"/>
      <c r="O9" s="999"/>
      <c r="P9" s="999"/>
      <c r="Q9" s="1001" t="s">
        <v>442</v>
      </c>
      <c r="R9" s="1001"/>
      <c r="S9" s="1001"/>
      <c r="T9" s="1001"/>
      <c r="U9" s="1001"/>
      <c r="V9" s="1002"/>
      <c r="W9" s="1003"/>
      <c r="Y9" s="35" t="s">
        <v>83</v>
      </c>
      <c r="Z9" s="39">
        <v>32</v>
      </c>
      <c r="AA9" s="31" t="s">
        <v>134</v>
      </c>
      <c r="AE9">
        <f>6*3</f>
        <v>18</v>
      </c>
    </row>
    <row r="10" spans="1:31" ht="27.75" customHeight="1">
      <c r="A10" s="813"/>
      <c r="B10" s="3" t="s">
        <v>29</v>
      </c>
      <c r="C10" s="919" t="s">
        <v>140</v>
      </c>
      <c r="D10" s="919"/>
      <c r="E10" s="919"/>
      <c r="F10" s="919"/>
      <c r="G10" s="919"/>
      <c r="H10" s="1007" t="s">
        <v>141</v>
      </c>
      <c r="I10" s="1016"/>
      <c r="J10" s="1016"/>
      <c r="K10" s="1016"/>
      <c r="L10" s="1016"/>
      <c r="M10" s="1016"/>
      <c r="N10" s="1016"/>
      <c r="O10" s="1016"/>
      <c r="P10" s="1016"/>
      <c r="Q10" s="1017" t="s">
        <v>129</v>
      </c>
      <c r="R10" s="1017"/>
      <c r="S10" s="1017"/>
      <c r="T10" s="1017"/>
      <c r="U10" s="1017"/>
      <c r="V10" s="1018"/>
      <c r="W10" s="1019"/>
      <c r="Y10" s="36" t="s">
        <v>143</v>
      </c>
      <c r="Z10" s="39">
        <v>120</v>
      </c>
      <c r="AA10" s="31" t="s">
        <v>134</v>
      </c>
      <c r="AE10">
        <f>8*2</f>
        <v>16</v>
      </c>
    </row>
    <row r="11" spans="1:31" ht="36.75" customHeight="1">
      <c r="A11" s="813" t="s">
        <v>30</v>
      </c>
      <c r="B11" s="3" t="s">
        <v>28</v>
      </c>
      <c r="C11" s="999" t="s">
        <v>129</v>
      </c>
      <c r="D11" s="999"/>
      <c r="E11" s="999"/>
      <c r="F11" s="999"/>
      <c r="G11" s="999"/>
      <c r="H11" s="999"/>
      <c r="I11" s="999"/>
      <c r="J11" s="999"/>
      <c r="K11" s="999"/>
      <c r="L11" s="1020" t="s">
        <v>444</v>
      </c>
      <c r="M11" s="1020"/>
      <c r="N11" s="1002" t="s">
        <v>443</v>
      </c>
      <c r="O11" s="1021"/>
      <c r="P11" s="1021"/>
      <c r="Q11" s="1021"/>
      <c r="R11" s="1021"/>
      <c r="S11" s="1021"/>
      <c r="T11" s="1021"/>
      <c r="U11" s="1021"/>
      <c r="V11" s="1021"/>
      <c r="W11" s="1022"/>
      <c r="Y11" s="36" t="s">
        <v>120</v>
      </c>
      <c r="Z11" s="39">
        <v>60</v>
      </c>
      <c r="AA11" s="31" t="s">
        <v>134</v>
      </c>
      <c r="AC11">
        <f>15*4</f>
        <v>60</v>
      </c>
      <c r="AD11">
        <f>6*8</f>
        <v>48</v>
      </c>
      <c r="AE11">
        <f>9*3</f>
        <v>27</v>
      </c>
    </row>
    <row r="12" spans="1:31" ht="28.5" customHeight="1">
      <c r="A12" s="813"/>
      <c r="B12" s="3" t="s">
        <v>29</v>
      </c>
      <c r="C12" s="1005" t="s">
        <v>129</v>
      </c>
      <c r="D12" s="1005"/>
      <c r="E12" s="1005"/>
      <c r="F12" s="1005"/>
      <c r="G12" s="1005"/>
      <c r="H12" s="1007" t="s">
        <v>374</v>
      </c>
      <c r="I12" s="1007"/>
      <c r="J12" s="1007"/>
      <c r="K12" s="1007"/>
      <c r="L12" s="1007"/>
      <c r="M12" s="1007"/>
      <c r="N12" s="1007"/>
      <c r="O12" s="1007"/>
      <c r="P12" s="1007"/>
      <c r="Q12" s="1007"/>
      <c r="R12" s="1007"/>
      <c r="S12" s="1007"/>
      <c r="T12" s="1007"/>
      <c r="U12" s="1007"/>
      <c r="V12" s="1008"/>
      <c r="W12" s="1009"/>
      <c r="Y12" s="36" t="s">
        <v>144</v>
      </c>
      <c r="Z12" s="39">
        <v>30</v>
      </c>
      <c r="AA12" s="31" t="s">
        <v>134</v>
      </c>
      <c r="AE12">
        <f>3*8</f>
        <v>24</v>
      </c>
    </row>
    <row r="13" spans="1:31" ht="34.5" customHeight="1">
      <c r="A13" s="813" t="s">
        <v>31</v>
      </c>
      <c r="B13" s="3" t="s">
        <v>28</v>
      </c>
      <c r="C13" s="798" t="s">
        <v>61</v>
      </c>
      <c r="D13" s="798"/>
      <c r="E13" s="798"/>
      <c r="F13" s="798"/>
      <c r="G13" s="798"/>
      <c r="H13" s="798"/>
      <c r="I13" s="798"/>
      <c r="J13" s="798"/>
      <c r="K13" s="798"/>
      <c r="L13" s="798" t="s">
        <v>58</v>
      </c>
      <c r="M13" s="798"/>
      <c r="N13" s="798"/>
      <c r="O13" s="798"/>
      <c r="P13" s="798"/>
      <c r="Q13" s="798"/>
      <c r="R13" s="798"/>
      <c r="S13" s="798"/>
      <c r="T13" s="798"/>
      <c r="U13" s="895" t="s">
        <v>82</v>
      </c>
      <c r="V13" s="840"/>
      <c r="W13" s="1024"/>
      <c r="Y13" s="36" t="s">
        <v>119</v>
      </c>
      <c r="Z13" s="39">
        <v>15</v>
      </c>
      <c r="AA13" s="31" t="s">
        <v>134</v>
      </c>
      <c r="AE13">
        <v>60</v>
      </c>
    </row>
    <row r="14" spans="1:27" ht="29.25" customHeight="1">
      <c r="A14" s="813"/>
      <c r="B14" s="3" t="s">
        <v>29</v>
      </c>
      <c r="C14" s="809" t="s">
        <v>59</v>
      </c>
      <c r="D14" s="798"/>
      <c r="E14" s="798"/>
      <c r="F14" s="798"/>
      <c r="G14" s="798"/>
      <c r="H14" s="798"/>
      <c r="I14" s="798"/>
      <c r="J14" s="798"/>
      <c r="K14" s="798"/>
      <c r="L14" s="798"/>
      <c r="M14" s="798"/>
      <c r="N14" s="798"/>
      <c r="O14" s="798"/>
      <c r="P14" s="798"/>
      <c r="Q14" s="798"/>
      <c r="R14" s="798"/>
      <c r="S14" s="798"/>
      <c r="T14" s="798"/>
      <c r="U14" s="798"/>
      <c r="V14" s="1012"/>
      <c r="W14" s="799"/>
      <c r="Y14" s="36" t="s">
        <v>118</v>
      </c>
      <c r="Z14" s="39">
        <v>30</v>
      </c>
      <c r="AA14" s="31" t="s">
        <v>134</v>
      </c>
    </row>
    <row r="15" spans="1:27" ht="18" customHeight="1">
      <c r="A15" s="813" t="s">
        <v>32</v>
      </c>
      <c r="B15" s="3" t="s">
        <v>28</v>
      </c>
      <c r="C15" s="1005" t="s">
        <v>82</v>
      </c>
      <c r="D15" s="1005"/>
      <c r="E15" s="1005"/>
      <c r="F15" s="1005"/>
      <c r="G15" s="1005"/>
      <c r="H15" s="1005"/>
      <c r="I15" s="1005"/>
      <c r="J15" s="1005"/>
      <c r="K15" s="1013" t="s">
        <v>446</v>
      </c>
      <c r="L15" s="1013"/>
      <c r="M15" s="1013"/>
      <c r="N15" s="834" t="s">
        <v>447</v>
      </c>
      <c r="O15" s="835"/>
      <c r="P15" s="835"/>
      <c r="Q15" s="835"/>
      <c r="R15" s="835"/>
      <c r="S15" s="835"/>
      <c r="T15" s="835"/>
      <c r="U15" s="835"/>
      <c r="V15" s="835"/>
      <c r="W15" s="1014"/>
      <c r="Y15" s="36" t="s">
        <v>145</v>
      </c>
      <c r="Z15" s="39">
        <v>30</v>
      </c>
      <c r="AA15" s="31" t="s">
        <v>134</v>
      </c>
    </row>
    <row r="16" spans="1:27" ht="18" customHeight="1">
      <c r="A16" s="813"/>
      <c r="B16" s="3" t="s">
        <v>29</v>
      </c>
      <c r="C16" s="1005"/>
      <c r="D16" s="1005"/>
      <c r="E16" s="1005"/>
      <c r="F16" s="1005"/>
      <c r="G16" s="1005"/>
      <c r="H16" s="1005"/>
      <c r="I16" s="1005"/>
      <c r="J16" s="1005"/>
      <c r="K16" s="1013"/>
      <c r="L16" s="1013"/>
      <c r="M16" s="1013"/>
      <c r="N16" s="837"/>
      <c r="O16" s="838"/>
      <c r="P16" s="838"/>
      <c r="Q16" s="838"/>
      <c r="R16" s="838"/>
      <c r="S16" s="838"/>
      <c r="T16" s="838"/>
      <c r="U16" s="838"/>
      <c r="V16" s="838"/>
      <c r="W16" s="1015"/>
      <c r="Y16" s="36" t="s">
        <v>146</v>
      </c>
      <c r="Z16" s="39">
        <v>90</v>
      </c>
      <c r="AA16" s="618" t="s">
        <v>148</v>
      </c>
    </row>
    <row r="17" spans="1:26" ht="37.5" customHeight="1">
      <c r="A17" s="813" t="s">
        <v>33</v>
      </c>
      <c r="B17" s="3" t="s">
        <v>28</v>
      </c>
      <c r="C17" s="916" t="s">
        <v>371</v>
      </c>
      <c r="D17" s="916"/>
      <c r="E17" s="916"/>
      <c r="F17" s="916"/>
      <c r="G17" s="916"/>
      <c r="H17" s="916"/>
      <c r="I17" s="916"/>
      <c r="J17" s="916"/>
      <c r="K17" s="916"/>
      <c r="L17" s="916"/>
      <c r="M17" s="916"/>
      <c r="N17" s="916"/>
      <c r="O17" s="916"/>
      <c r="P17" s="916"/>
      <c r="Q17" s="916"/>
      <c r="R17" s="916"/>
      <c r="S17" s="916"/>
      <c r="T17" s="1005" t="s">
        <v>82</v>
      </c>
      <c r="U17" s="999"/>
      <c r="V17" s="1010"/>
      <c r="W17" s="1011"/>
      <c r="Y17" s="35" t="s">
        <v>149</v>
      </c>
      <c r="Z17" s="39">
        <f>SUM(Z7:Z16)</f>
        <v>503</v>
      </c>
    </row>
    <row r="18" spans="1:26" ht="34.5" customHeight="1">
      <c r="A18" s="813"/>
      <c r="B18" s="3" t="s">
        <v>29</v>
      </c>
      <c r="C18" s="798" t="s">
        <v>351</v>
      </c>
      <c r="D18" s="798"/>
      <c r="E18" s="798"/>
      <c r="F18" s="798"/>
      <c r="G18" s="798"/>
      <c r="H18" s="798"/>
      <c r="I18" s="798"/>
      <c r="J18" s="798"/>
      <c r="K18" s="808" t="s">
        <v>82</v>
      </c>
      <c r="L18" s="808"/>
      <c r="M18" s="808"/>
      <c r="N18" s="808"/>
      <c r="O18" s="798" t="s">
        <v>372</v>
      </c>
      <c r="P18" s="798"/>
      <c r="Q18" s="798"/>
      <c r="R18" s="798"/>
      <c r="S18" s="798"/>
      <c r="T18" s="798"/>
      <c r="U18" s="798"/>
      <c r="V18" s="1012"/>
      <c r="W18" s="799"/>
      <c r="Y18" s="35" t="s">
        <v>147</v>
      </c>
      <c r="Z18" s="39">
        <f>(2025+1056)/6</f>
        <v>513.5</v>
      </c>
    </row>
    <row r="19" spans="1:27" ht="35.25" customHeight="1">
      <c r="A19" s="813" t="s">
        <v>34</v>
      </c>
      <c r="B19" s="3" t="s">
        <v>28</v>
      </c>
      <c r="C19" s="1005" t="s">
        <v>82</v>
      </c>
      <c r="D19" s="999"/>
      <c r="E19" s="999"/>
      <c r="F19" s="999"/>
      <c r="G19" s="999"/>
      <c r="H19" s="999"/>
      <c r="I19" s="999"/>
      <c r="J19" s="999"/>
      <c r="K19" s="798" t="s">
        <v>59</v>
      </c>
      <c r="L19" s="798"/>
      <c r="M19" s="798"/>
      <c r="N19" s="798"/>
      <c r="O19" s="895" t="s">
        <v>82</v>
      </c>
      <c r="P19" s="895"/>
      <c r="Q19" s="895"/>
      <c r="R19" s="895"/>
      <c r="S19" s="895"/>
      <c r="T19" s="895"/>
      <c r="U19" s="895"/>
      <c r="V19" s="840"/>
      <c r="W19" s="1024"/>
      <c r="Y19" s="1023" t="s">
        <v>394</v>
      </c>
      <c r="Z19" s="35">
        <v>60</v>
      </c>
      <c r="AA19" s="618" t="s">
        <v>148</v>
      </c>
    </row>
    <row r="20" spans="1:25" ht="21.75" customHeight="1" thickBot="1">
      <c r="A20" s="819"/>
      <c r="B20" s="651" t="s">
        <v>29</v>
      </c>
      <c r="C20" s="1006"/>
      <c r="D20" s="1006"/>
      <c r="E20" s="1006"/>
      <c r="F20" s="1006"/>
      <c r="G20" s="1006"/>
      <c r="H20" s="1006"/>
      <c r="I20" s="1006"/>
      <c r="J20" s="1006"/>
      <c r="K20" s="1028" t="s">
        <v>82</v>
      </c>
      <c r="L20" s="1006"/>
      <c r="M20" s="1006"/>
      <c r="N20" s="1006"/>
      <c r="O20" s="1025"/>
      <c r="P20" s="1025"/>
      <c r="Q20" s="1025"/>
      <c r="R20" s="1025"/>
      <c r="S20" s="1025"/>
      <c r="T20" s="1025"/>
      <c r="U20" s="1025"/>
      <c r="V20" s="1026"/>
      <c r="W20" s="1027"/>
      <c r="Y20" s="1023"/>
    </row>
    <row r="21" spans="1:23" ht="15.75" customHeight="1" thickTop="1">
      <c r="A21" s="820" t="s">
        <v>95</v>
      </c>
      <c r="B21" s="820"/>
      <c r="C21" s="820"/>
      <c r="D21" s="820"/>
      <c r="E21" s="820"/>
      <c r="F21" s="820"/>
      <c r="G21" s="820"/>
      <c r="H21" s="820"/>
      <c r="I21" s="820"/>
      <c r="J21" s="820"/>
      <c r="K21" s="820"/>
      <c r="L21" s="820"/>
      <c r="M21" s="820"/>
      <c r="N21" s="820"/>
      <c r="O21" s="820"/>
      <c r="P21" s="820"/>
      <c r="Q21" s="820"/>
      <c r="R21" s="820"/>
      <c r="S21" s="820"/>
      <c r="T21" s="820"/>
      <c r="U21" s="820"/>
      <c r="V21" s="820"/>
      <c r="W21" s="820"/>
    </row>
    <row r="22" spans="1:23" ht="15.75" customHeight="1">
      <c r="A22" s="4"/>
      <c r="B22" s="5"/>
      <c r="C22" s="5"/>
      <c r="D22" s="5"/>
      <c r="E22" s="5"/>
      <c r="F22" s="6"/>
      <c r="G22" s="6"/>
      <c r="H22" s="6"/>
      <c r="I22" s="6"/>
      <c r="J22" s="6"/>
      <c r="K22" s="6"/>
      <c r="L22" s="6"/>
      <c r="M22" s="6"/>
      <c r="N22" s="6"/>
      <c r="O22" s="7"/>
      <c r="P22" s="7"/>
      <c r="Q22" s="821" t="s">
        <v>463</v>
      </c>
      <c r="R22" s="821"/>
      <c r="S22" s="821"/>
      <c r="T22" s="821"/>
      <c r="U22" s="821"/>
      <c r="V22" s="821"/>
      <c r="W22" s="821"/>
    </row>
    <row r="23" spans="1:23" ht="15.75">
      <c r="A23" s="8"/>
      <c r="B23" s="6"/>
      <c r="C23" s="6"/>
      <c r="D23" s="6"/>
      <c r="E23" s="6"/>
      <c r="F23" s="8"/>
      <c r="G23" s="8"/>
      <c r="H23" s="6"/>
      <c r="I23" s="8"/>
      <c r="J23" s="6"/>
      <c r="K23" s="6"/>
      <c r="L23" s="6"/>
      <c r="M23" s="6"/>
      <c r="N23" s="6"/>
      <c r="O23" s="9"/>
      <c r="P23" s="9"/>
      <c r="Q23" s="822" t="s">
        <v>464</v>
      </c>
      <c r="R23" s="822"/>
      <c r="S23" s="822"/>
      <c r="T23" s="822"/>
      <c r="U23" s="822"/>
      <c r="V23" s="822"/>
      <c r="W23" s="822"/>
    </row>
    <row r="25" spans="17:23" ht="15">
      <c r="Q25" s="791" t="s">
        <v>72</v>
      </c>
      <c r="R25" s="791"/>
      <c r="S25" s="791"/>
      <c r="T25" s="791"/>
      <c r="U25" s="791"/>
      <c r="V25" s="791"/>
      <c r="W25" s="791"/>
    </row>
  </sheetData>
  <sheetProtection/>
  <mergeCells count="53">
    <mergeCell ref="Y19:Y20"/>
    <mergeCell ref="Q22:W22"/>
    <mergeCell ref="Q23:W23"/>
    <mergeCell ref="Q25:W25"/>
    <mergeCell ref="O19:W20"/>
    <mergeCell ref="U13:W13"/>
    <mergeCell ref="A21:W21"/>
    <mergeCell ref="A15:A16"/>
    <mergeCell ref="A19:A20"/>
    <mergeCell ref="K20:N20"/>
    <mergeCell ref="C10:G10"/>
    <mergeCell ref="H10:P10"/>
    <mergeCell ref="O18:W18"/>
    <mergeCell ref="Q10:W10"/>
    <mergeCell ref="C11:K11"/>
    <mergeCell ref="L11:M11"/>
    <mergeCell ref="N11:W11"/>
    <mergeCell ref="C17:S17"/>
    <mergeCell ref="K18:N18"/>
    <mergeCell ref="C18:J18"/>
    <mergeCell ref="L13:T13"/>
    <mergeCell ref="C14:W14"/>
    <mergeCell ref="K15:M16"/>
    <mergeCell ref="N15:W16"/>
    <mergeCell ref="A11:A12"/>
    <mergeCell ref="A13:A14"/>
    <mergeCell ref="C13:K13"/>
    <mergeCell ref="K19:N19"/>
    <mergeCell ref="C12:G12"/>
    <mergeCell ref="C19:J20"/>
    <mergeCell ref="H12:W12"/>
    <mergeCell ref="C15:J16"/>
    <mergeCell ref="T17:W17"/>
    <mergeCell ref="A17:A18"/>
    <mergeCell ref="A1:K1"/>
    <mergeCell ref="L1:W1"/>
    <mergeCell ref="A2:K2"/>
    <mergeCell ref="L2:W2"/>
    <mergeCell ref="A3:W3"/>
    <mergeCell ref="G6:J6"/>
    <mergeCell ref="K6:N6"/>
    <mergeCell ref="O6:S6"/>
    <mergeCell ref="T6:W6"/>
    <mergeCell ref="A8:B8"/>
    <mergeCell ref="C9:P9"/>
    <mergeCell ref="Y6:AA6"/>
    <mergeCell ref="A4:W4"/>
    <mergeCell ref="A5:W5"/>
    <mergeCell ref="A6:B6"/>
    <mergeCell ref="C6:F6"/>
    <mergeCell ref="A7:B7"/>
    <mergeCell ref="Q9:W9"/>
    <mergeCell ref="A9:A10"/>
  </mergeCells>
  <printOptions/>
  <pageMargins left="0.2362204724409449" right="0.15748031496062992" top="0.2" bottom="0.1" header="0.11" footer="0.02"/>
  <pageSetup fitToHeight="0" fitToWidth="0"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AE46"/>
  <sheetViews>
    <sheetView zoomScale="85" zoomScaleNormal="85" zoomScalePageLayoutView="0" workbookViewId="0" topLeftCell="A1">
      <selection activeCell="A2" sqref="A2:K2"/>
    </sheetView>
  </sheetViews>
  <sheetFormatPr defaultColWidth="9.140625" defaultRowHeight="12.75"/>
  <cols>
    <col min="1" max="1" width="7.8515625" style="572" customWidth="1"/>
    <col min="2" max="2" width="8.140625" style="572" customWidth="1"/>
    <col min="3" max="26" width="7.00390625" style="572" customWidth="1"/>
    <col min="27" max="27" width="9.140625" style="572" customWidth="1"/>
    <col min="28" max="28" width="30.57421875" style="573" customWidth="1"/>
    <col min="29" max="29" width="9.140625" style="573" customWidth="1"/>
    <col min="30" max="16384" width="9.140625" style="572" customWidth="1"/>
  </cols>
  <sheetData>
    <row r="1" spans="1:26" ht="11.25">
      <c r="A1" s="1076" t="s">
        <v>37</v>
      </c>
      <c r="B1" s="1076"/>
      <c r="C1" s="1076"/>
      <c r="D1" s="1076"/>
      <c r="E1" s="1076"/>
      <c r="F1" s="1076"/>
      <c r="G1" s="1076"/>
      <c r="H1" s="1076"/>
      <c r="I1" s="1076"/>
      <c r="J1" s="1076"/>
      <c r="K1" s="1076"/>
      <c r="L1" s="571"/>
      <c r="M1" s="571"/>
      <c r="N1" s="1073" t="s">
        <v>38</v>
      </c>
      <c r="O1" s="1073"/>
      <c r="P1" s="1073"/>
      <c r="Q1" s="1073"/>
      <c r="R1" s="1073"/>
      <c r="S1" s="1073"/>
      <c r="T1" s="1073"/>
      <c r="U1" s="1073"/>
      <c r="V1" s="1073"/>
      <c r="W1" s="686"/>
      <c r="X1" s="686"/>
      <c r="Y1" s="686"/>
      <c r="Z1" s="686"/>
    </row>
    <row r="2" spans="1:26" ht="11.25">
      <c r="A2" s="1074" t="s">
        <v>464</v>
      </c>
      <c r="B2" s="1074"/>
      <c r="C2" s="1074"/>
      <c r="D2" s="1074"/>
      <c r="E2" s="1074"/>
      <c r="F2" s="1074"/>
      <c r="G2" s="1074"/>
      <c r="H2" s="1074"/>
      <c r="I2" s="1074"/>
      <c r="J2" s="1074"/>
      <c r="K2" s="1074"/>
      <c r="L2" s="571"/>
      <c r="M2" s="571"/>
      <c r="N2" s="1075" t="s">
        <v>381</v>
      </c>
      <c r="O2" s="1075"/>
      <c r="P2" s="1075"/>
      <c r="Q2" s="1075"/>
      <c r="R2" s="1075"/>
      <c r="S2" s="1075"/>
      <c r="T2" s="1075"/>
      <c r="U2" s="1075"/>
      <c r="V2" s="1075"/>
      <c r="W2" s="687"/>
      <c r="X2" s="687"/>
      <c r="Y2" s="687"/>
      <c r="Z2" s="687"/>
    </row>
    <row r="3" spans="1:26" ht="11.25">
      <c r="A3" s="1073" t="s">
        <v>79</v>
      </c>
      <c r="B3" s="1073"/>
      <c r="C3" s="1073"/>
      <c r="D3" s="1073"/>
      <c r="E3" s="1073"/>
      <c r="F3" s="1073"/>
      <c r="G3" s="1073"/>
      <c r="H3" s="1073"/>
      <c r="I3" s="1073"/>
      <c r="J3" s="1073"/>
      <c r="K3" s="1073"/>
      <c r="L3" s="1073"/>
      <c r="M3" s="1073"/>
      <c r="N3" s="1073"/>
      <c r="O3" s="1073"/>
      <c r="P3" s="1073"/>
      <c r="Q3" s="1073"/>
      <c r="R3" s="1073"/>
      <c r="S3" s="1073"/>
      <c r="T3" s="1073"/>
      <c r="U3" s="1073"/>
      <c r="V3" s="1073"/>
      <c r="W3" s="686"/>
      <c r="X3" s="686"/>
      <c r="Y3" s="686"/>
      <c r="Z3" s="686"/>
    </row>
    <row r="4" spans="2:27" s="573" customFormat="1" ht="11.25">
      <c r="B4" s="1069" t="s">
        <v>322</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row>
    <row r="5" spans="1:30" s="573" customFormat="1" ht="15" thickBot="1">
      <c r="A5" s="805" t="s">
        <v>421</v>
      </c>
      <c r="B5" s="805"/>
      <c r="C5" s="805"/>
      <c r="D5" s="805"/>
      <c r="E5" s="805"/>
      <c r="F5" s="805"/>
      <c r="G5" s="805"/>
      <c r="H5" s="805"/>
      <c r="I5" s="805"/>
      <c r="J5" s="805"/>
      <c r="K5" s="805"/>
      <c r="L5" s="805"/>
      <c r="M5" s="805"/>
      <c r="N5" s="805"/>
      <c r="O5" s="805"/>
      <c r="P5" s="805"/>
      <c r="Q5" s="805"/>
      <c r="R5" s="805"/>
      <c r="S5" s="805"/>
      <c r="T5" s="805"/>
      <c r="U5" s="805"/>
      <c r="V5" s="805"/>
      <c r="W5" s="680"/>
      <c r="X5" s="680"/>
      <c r="Y5" s="680"/>
      <c r="Z5" s="680"/>
      <c r="AA5" s="691"/>
      <c r="AB5" s="573">
        <f>5*3</f>
        <v>15</v>
      </c>
      <c r="AD5" s="573">
        <f>2*4</f>
        <v>8</v>
      </c>
    </row>
    <row r="6" spans="1:30" ht="16.5" customHeight="1" thickTop="1">
      <c r="A6" s="1064" t="s">
        <v>2</v>
      </c>
      <c r="B6" s="1065"/>
      <c r="C6" s="1065" t="s">
        <v>41</v>
      </c>
      <c r="D6" s="1065"/>
      <c r="E6" s="1065"/>
      <c r="F6" s="1066" t="s">
        <v>40</v>
      </c>
      <c r="G6" s="1066"/>
      <c r="H6" s="1066"/>
      <c r="I6" s="1066"/>
      <c r="J6" s="1066" t="s">
        <v>3</v>
      </c>
      <c r="K6" s="1066"/>
      <c r="L6" s="1066"/>
      <c r="M6" s="1066"/>
      <c r="N6" s="1066" t="s">
        <v>4</v>
      </c>
      <c r="O6" s="1066"/>
      <c r="P6" s="1066"/>
      <c r="Q6" s="1066"/>
      <c r="R6" s="1066"/>
      <c r="S6" s="1066" t="s">
        <v>5</v>
      </c>
      <c r="T6" s="1066"/>
      <c r="U6" s="1066"/>
      <c r="V6" s="1070"/>
      <c r="W6" s="1077" t="s">
        <v>432</v>
      </c>
      <c r="X6" s="1078"/>
      <c r="Y6" s="1078"/>
      <c r="Z6" s="1079"/>
      <c r="AB6" s="573">
        <f>11*4</f>
        <v>44</v>
      </c>
      <c r="AD6" s="572">
        <f>6*8</f>
        <v>48</v>
      </c>
    </row>
    <row r="7" spans="1:30" ht="20.25" customHeight="1">
      <c r="A7" s="1067" t="s">
        <v>35</v>
      </c>
      <c r="B7" s="1068"/>
      <c r="C7" s="559" t="s">
        <v>42</v>
      </c>
      <c r="D7" s="559" t="s">
        <v>43</v>
      </c>
      <c r="E7" s="559" t="s">
        <v>44</v>
      </c>
      <c r="F7" s="559" t="s">
        <v>7</v>
      </c>
      <c r="G7" s="1" t="s">
        <v>8</v>
      </c>
      <c r="H7" s="1" t="s">
        <v>9</v>
      </c>
      <c r="I7" s="2" t="s">
        <v>10</v>
      </c>
      <c r="J7" s="2" t="s">
        <v>11</v>
      </c>
      <c r="K7" s="2" t="s">
        <v>12</v>
      </c>
      <c r="L7" s="2" t="s">
        <v>13</v>
      </c>
      <c r="M7" s="615" t="s">
        <v>14</v>
      </c>
      <c r="N7" s="2" t="s">
        <v>15</v>
      </c>
      <c r="O7" s="2" t="s">
        <v>16</v>
      </c>
      <c r="P7" s="692" t="s">
        <v>17</v>
      </c>
      <c r="Q7" s="695" t="s">
        <v>18</v>
      </c>
      <c r="R7" s="2" t="s">
        <v>19</v>
      </c>
      <c r="S7" s="2" t="s">
        <v>20</v>
      </c>
      <c r="T7" s="2" t="s">
        <v>21</v>
      </c>
      <c r="U7" s="2" t="s">
        <v>22</v>
      </c>
      <c r="V7" s="701" t="s">
        <v>23</v>
      </c>
      <c r="W7" s="700" t="s">
        <v>434</v>
      </c>
      <c r="X7" s="700" t="s">
        <v>433</v>
      </c>
      <c r="Y7" s="700" t="s">
        <v>435</v>
      </c>
      <c r="Z7" s="703" t="s">
        <v>436</v>
      </c>
      <c r="AB7" s="1049" t="s">
        <v>106</v>
      </c>
      <c r="AC7" s="1049"/>
      <c r="AD7" s="574"/>
    </row>
    <row r="8" spans="1:31" ht="17.25" customHeight="1">
      <c r="A8" s="1067" t="s">
        <v>36</v>
      </c>
      <c r="B8" s="1068"/>
      <c r="C8" s="645">
        <v>1</v>
      </c>
      <c r="D8" s="645">
        <v>2</v>
      </c>
      <c r="E8" s="645">
        <v>3</v>
      </c>
      <c r="F8" s="645">
        <v>4</v>
      </c>
      <c r="G8" s="645">
        <v>5</v>
      </c>
      <c r="H8" s="645">
        <v>6</v>
      </c>
      <c r="I8" s="645">
        <v>7</v>
      </c>
      <c r="J8" s="645">
        <v>8</v>
      </c>
      <c r="K8" s="645">
        <v>9</v>
      </c>
      <c r="L8" s="645">
        <v>10</v>
      </c>
      <c r="M8" s="645">
        <v>11</v>
      </c>
      <c r="N8" s="645">
        <v>12</v>
      </c>
      <c r="O8" s="645">
        <v>13</v>
      </c>
      <c r="P8" s="645">
        <v>14</v>
      </c>
      <c r="Q8" s="645">
        <v>15</v>
      </c>
      <c r="R8" s="645">
        <v>16</v>
      </c>
      <c r="S8" s="645">
        <v>17</v>
      </c>
      <c r="T8" s="645">
        <v>18</v>
      </c>
      <c r="U8" s="645">
        <v>19</v>
      </c>
      <c r="V8" s="702">
        <v>20</v>
      </c>
      <c r="W8" s="645">
        <v>18</v>
      </c>
      <c r="X8" s="645">
        <v>19</v>
      </c>
      <c r="Y8" s="645">
        <v>20</v>
      </c>
      <c r="Z8" s="645"/>
      <c r="AB8" s="575" t="s">
        <v>98</v>
      </c>
      <c r="AC8" s="576">
        <v>45</v>
      </c>
      <c r="AD8" s="576" t="s">
        <v>160</v>
      </c>
      <c r="AE8" s="576"/>
    </row>
    <row r="9" spans="1:31" ht="30.75" customHeight="1">
      <c r="A9" s="1057" t="s">
        <v>27</v>
      </c>
      <c r="B9" s="652" t="s">
        <v>28</v>
      </c>
      <c r="C9" s="1055" t="s">
        <v>48</v>
      </c>
      <c r="D9" s="1055"/>
      <c r="E9" s="1055"/>
      <c r="F9" s="1050" t="s">
        <v>379</v>
      </c>
      <c r="G9" s="585" t="s">
        <v>48</v>
      </c>
      <c r="H9" s="1041" t="s">
        <v>71</v>
      </c>
      <c r="I9" s="1042"/>
      <c r="J9" s="1042"/>
      <c r="K9" s="1042"/>
      <c r="L9" s="1042"/>
      <c r="M9" s="1042"/>
      <c r="N9" s="1042"/>
      <c r="O9" s="1042"/>
      <c r="P9" s="1042"/>
      <c r="Q9" s="1042"/>
      <c r="R9" s="1042"/>
      <c r="S9" s="1042"/>
      <c r="T9" s="1042"/>
      <c r="U9" s="1042"/>
      <c r="V9" s="1042"/>
      <c r="W9" s="1042"/>
      <c r="X9" s="1042"/>
      <c r="Y9" s="1042"/>
      <c r="Z9" s="1043"/>
      <c r="AA9" s="572">
        <f>12*4</f>
        <v>48</v>
      </c>
      <c r="AB9" s="575" t="s">
        <v>99</v>
      </c>
      <c r="AC9" s="576">
        <v>60</v>
      </c>
      <c r="AD9" s="576" t="s">
        <v>148</v>
      </c>
      <c r="AE9" s="576"/>
    </row>
    <row r="10" spans="1:31" ht="30.75" customHeight="1">
      <c r="A10" s="1057"/>
      <c r="B10" s="652" t="s">
        <v>29</v>
      </c>
      <c r="C10" s="1035" t="s">
        <v>71</v>
      </c>
      <c r="D10" s="1035"/>
      <c r="E10" s="1035"/>
      <c r="F10" s="1050"/>
      <c r="G10" s="1034" t="s">
        <v>383</v>
      </c>
      <c r="H10" s="1034"/>
      <c r="I10" s="1034"/>
      <c r="J10" s="1034"/>
      <c r="K10" s="1034"/>
      <c r="L10" s="1034"/>
      <c r="M10" s="1034"/>
      <c r="N10" s="1034"/>
      <c r="O10" s="1058" t="s">
        <v>451</v>
      </c>
      <c r="P10" s="1059"/>
      <c r="Q10" s="1034" t="s">
        <v>450</v>
      </c>
      <c r="R10" s="1034"/>
      <c r="S10" s="1034"/>
      <c r="T10" s="1034"/>
      <c r="U10" s="1034"/>
      <c r="V10" s="1034"/>
      <c r="W10" s="1034"/>
      <c r="X10" s="1034"/>
      <c r="Y10" s="1040" t="s">
        <v>129</v>
      </c>
      <c r="Z10" s="1040"/>
      <c r="AA10" s="572">
        <f>6*3</f>
        <v>18</v>
      </c>
      <c r="AB10" s="575" t="s">
        <v>100</v>
      </c>
      <c r="AC10" s="576">
        <v>30</v>
      </c>
      <c r="AD10" s="576" t="s">
        <v>148</v>
      </c>
      <c r="AE10" s="576"/>
    </row>
    <row r="11" spans="1:31" ht="30.75" customHeight="1">
      <c r="A11" s="1057" t="s">
        <v>30</v>
      </c>
      <c r="B11" s="652" t="s">
        <v>28</v>
      </c>
      <c r="C11" s="1051" t="s">
        <v>46</v>
      </c>
      <c r="D11" s="1051"/>
      <c r="E11" s="1051"/>
      <c r="F11" s="1050" t="s">
        <v>379</v>
      </c>
      <c r="G11" s="1051" t="s">
        <v>46</v>
      </c>
      <c r="H11" s="1051"/>
      <c r="I11" s="1051"/>
      <c r="J11" s="1051"/>
      <c r="K11" s="1051"/>
      <c r="L11" s="1051"/>
      <c r="M11" s="1051"/>
      <c r="N11" s="1035" t="s">
        <v>129</v>
      </c>
      <c r="O11" s="1035"/>
      <c r="P11" s="1035"/>
      <c r="Q11" s="1039"/>
      <c r="R11" s="1039"/>
      <c r="S11" s="1039"/>
      <c r="T11" s="1039"/>
      <c r="U11" s="1054"/>
      <c r="V11" s="1035" t="s">
        <v>129</v>
      </c>
      <c r="W11" s="1035"/>
      <c r="X11" s="1035"/>
      <c r="Y11" s="1035"/>
      <c r="Z11" s="1035"/>
      <c r="AB11" s="575" t="s">
        <v>101</v>
      </c>
      <c r="AC11" s="576">
        <v>30</v>
      </c>
      <c r="AD11" s="576" t="s">
        <v>131</v>
      </c>
      <c r="AE11" s="576"/>
    </row>
    <row r="12" spans="1:31" ht="45" customHeight="1">
      <c r="A12" s="1057"/>
      <c r="B12" s="652" t="s">
        <v>29</v>
      </c>
      <c r="C12" s="1051" t="s">
        <v>45</v>
      </c>
      <c r="D12" s="1051"/>
      <c r="E12" s="1051"/>
      <c r="F12" s="1050"/>
      <c r="G12" s="1051" t="s">
        <v>45</v>
      </c>
      <c r="H12" s="1051"/>
      <c r="I12" s="1051"/>
      <c r="J12" s="1051"/>
      <c r="K12" s="1051"/>
      <c r="L12" s="1051"/>
      <c r="M12" s="1051"/>
      <c r="N12" s="718" t="s">
        <v>375</v>
      </c>
      <c r="O12" s="1053" t="s">
        <v>452</v>
      </c>
      <c r="P12" s="1053"/>
      <c r="Q12" s="1037" t="s">
        <v>449</v>
      </c>
      <c r="R12" s="1038"/>
      <c r="S12" s="1038"/>
      <c r="T12" s="1038"/>
      <c r="U12" s="1038"/>
      <c r="V12" s="1038"/>
      <c r="W12" s="1039" t="s">
        <v>129</v>
      </c>
      <c r="X12" s="1039"/>
      <c r="Y12" s="1039"/>
      <c r="Z12" s="1039"/>
      <c r="AA12" s="572">
        <f>5*6</f>
        <v>30</v>
      </c>
      <c r="AB12" s="575" t="s">
        <v>102</v>
      </c>
      <c r="AC12" s="576">
        <v>45</v>
      </c>
      <c r="AD12" s="576" t="s">
        <v>148</v>
      </c>
      <c r="AE12" s="576"/>
    </row>
    <row r="13" spans="1:31" ht="52.5" customHeight="1">
      <c r="A13" s="1057" t="s">
        <v>31</v>
      </c>
      <c r="B13" s="652" t="s">
        <v>28</v>
      </c>
      <c r="C13" s="1035" t="s">
        <v>71</v>
      </c>
      <c r="D13" s="1035"/>
      <c r="E13" s="717" t="s">
        <v>460</v>
      </c>
      <c r="F13" s="1050" t="s">
        <v>379</v>
      </c>
      <c r="G13" s="1072" t="s">
        <v>107</v>
      </c>
      <c r="H13" s="1072"/>
      <c r="I13" s="1072"/>
      <c r="J13" s="1072"/>
      <c r="K13" s="1072"/>
      <c r="L13" s="1072"/>
      <c r="M13" s="1072"/>
      <c r="N13" s="644" t="s">
        <v>375</v>
      </c>
      <c r="O13" s="1044" t="s">
        <v>384</v>
      </c>
      <c r="P13" s="1045"/>
      <c r="Q13" s="1048" t="s">
        <v>453</v>
      </c>
      <c r="R13" s="1048"/>
      <c r="S13" s="1048"/>
      <c r="T13" s="1048"/>
      <c r="U13" s="1048"/>
      <c r="V13" s="1048"/>
      <c r="W13" s="1048"/>
      <c r="X13" s="1048"/>
      <c r="Y13" s="1048"/>
      <c r="Z13" s="1035" t="s">
        <v>129</v>
      </c>
      <c r="AA13" s="572">
        <f>9*3</f>
        <v>27</v>
      </c>
      <c r="AB13" s="575" t="s">
        <v>103</v>
      </c>
      <c r="AC13" s="576">
        <v>30</v>
      </c>
      <c r="AD13" s="576" t="s">
        <v>131</v>
      </c>
      <c r="AE13" s="576">
        <f>8*6</f>
        <v>48</v>
      </c>
    </row>
    <row r="14" spans="1:31" ht="30.75" customHeight="1">
      <c r="A14" s="1057"/>
      <c r="B14" s="652" t="s">
        <v>29</v>
      </c>
      <c r="C14" s="1035" t="s">
        <v>71</v>
      </c>
      <c r="D14" s="1035"/>
      <c r="E14" s="1035"/>
      <c r="F14" s="1050"/>
      <c r="G14" s="1035" t="s">
        <v>71</v>
      </c>
      <c r="H14" s="1035"/>
      <c r="I14" s="1035"/>
      <c r="J14" s="1035"/>
      <c r="K14" s="1035"/>
      <c r="L14" s="1035"/>
      <c r="M14" s="1035"/>
      <c r="N14" s="1035"/>
      <c r="O14" s="1046"/>
      <c r="P14" s="1047"/>
      <c r="Q14" s="1048"/>
      <c r="R14" s="1048"/>
      <c r="S14" s="1048"/>
      <c r="T14" s="1048"/>
      <c r="U14" s="1048"/>
      <c r="V14" s="1048"/>
      <c r="W14" s="1048"/>
      <c r="X14" s="1048"/>
      <c r="Y14" s="1048"/>
      <c r="Z14" s="1035"/>
      <c r="AA14" s="572">
        <f>12*4</f>
        <v>48</v>
      </c>
      <c r="AB14" s="575" t="s">
        <v>104</v>
      </c>
      <c r="AC14" s="576">
        <v>45</v>
      </c>
      <c r="AD14" s="576" t="s">
        <v>148</v>
      </c>
      <c r="AE14" s="576"/>
    </row>
    <row r="15" spans="1:31" ht="30.75" customHeight="1">
      <c r="A15" s="1057" t="s">
        <v>32</v>
      </c>
      <c r="B15" s="652" t="s">
        <v>28</v>
      </c>
      <c r="C15" s="1036" t="s">
        <v>71</v>
      </c>
      <c r="D15" s="1036"/>
      <c r="E15" s="653" t="s">
        <v>448</v>
      </c>
      <c r="F15" s="1050" t="s">
        <v>379</v>
      </c>
      <c r="G15" s="1056" t="s">
        <v>448</v>
      </c>
      <c r="H15" s="1056"/>
      <c r="I15" s="1056"/>
      <c r="J15" s="1056"/>
      <c r="K15" s="1056"/>
      <c r="L15" s="1056"/>
      <c r="M15" s="1056"/>
      <c r="N15" s="1056"/>
      <c r="O15" s="1071" t="s">
        <v>129</v>
      </c>
      <c r="P15" s="1071"/>
      <c r="Q15" s="1029" t="s">
        <v>454</v>
      </c>
      <c r="R15" s="1029"/>
      <c r="S15" s="1029"/>
      <c r="T15" s="1029"/>
      <c r="U15" s="1029"/>
      <c r="V15" s="1029"/>
      <c r="W15" s="1029"/>
      <c r="X15" s="1029"/>
      <c r="Y15" s="1030" t="s">
        <v>129</v>
      </c>
      <c r="Z15" s="1031"/>
      <c r="AB15" s="577" t="s">
        <v>80</v>
      </c>
      <c r="AC15" s="577">
        <v>48</v>
      </c>
      <c r="AD15" s="576" t="s">
        <v>134</v>
      </c>
      <c r="AE15" s="576"/>
    </row>
    <row r="16" spans="1:31" ht="30.75" customHeight="1">
      <c r="A16" s="1057"/>
      <c r="B16" s="652" t="s">
        <v>29</v>
      </c>
      <c r="C16" s="1036"/>
      <c r="D16" s="1036"/>
      <c r="E16" s="654" t="s">
        <v>71</v>
      </c>
      <c r="F16" s="1050"/>
      <c r="G16" s="1052" t="s">
        <v>71</v>
      </c>
      <c r="H16" s="1052"/>
      <c r="I16" s="1052"/>
      <c r="J16" s="1052"/>
      <c r="K16" s="1052"/>
      <c r="L16" s="1052"/>
      <c r="M16" s="1052"/>
      <c r="N16" s="1052"/>
      <c r="O16" s="1052"/>
      <c r="P16" s="1052"/>
      <c r="Q16" s="1029"/>
      <c r="R16" s="1029"/>
      <c r="S16" s="1029"/>
      <c r="T16" s="1029"/>
      <c r="U16" s="1029"/>
      <c r="V16" s="1029"/>
      <c r="W16" s="1029"/>
      <c r="X16" s="1029"/>
      <c r="Y16" s="1032"/>
      <c r="Z16" s="1033"/>
      <c r="AB16" s="577" t="s">
        <v>81</v>
      </c>
      <c r="AC16" s="577">
        <v>32</v>
      </c>
      <c r="AD16" s="576" t="s">
        <v>134</v>
      </c>
      <c r="AE16" s="576"/>
    </row>
    <row r="17" spans="1:31" ht="30.75" customHeight="1">
      <c r="A17" s="1057" t="s">
        <v>33</v>
      </c>
      <c r="B17" s="652" t="s">
        <v>28</v>
      </c>
      <c r="C17" s="1051" t="s">
        <v>52</v>
      </c>
      <c r="D17" s="1051"/>
      <c r="E17" s="1051"/>
      <c r="F17" s="1050" t="s">
        <v>379</v>
      </c>
      <c r="G17" s="1051" t="s">
        <v>52</v>
      </c>
      <c r="H17" s="1051"/>
      <c r="I17" s="1051"/>
      <c r="J17" s="1051"/>
      <c r="K17" s="1051"/>
      <c r="L17" s="1051"/>
      <c r="M17" s="1051"/>
      <c r="N17" s="1051"/>
      <c r="O17" s="1051"/>
      <c r="P17" s="1051"/>
      <c r="Q17" s="1034" t="s">
        <v>455</v>
      </c>
      <c r="R17" s="1034"/>
      <c r="S17" s="1034"/>
      <c r="T17" s="1034"/>
      <c r="U17" s="1034"/>
      <c r="V17" s="1034"/>
      <c r="W17" s="1034"/>
      <c r="X17" s="1034"/>
      <c r="Y17" s="1035" t="s">
        <v>129</v>
      </c>
      <c r="Z17" s="1035"/>
      <c r="AB17" s="577" t="s">
        <v>83</v>
      </c>
      <c r="AC17" s="577">
        <v>32</v>
      </c>
      <c r="AD17" s="576" t="s">
        <v>134</v>
      </c>
      <c r="AE17" s="576"/>
    </row>
    <row r="18" spans="1:31" ht="30.75" customHeight="1">
      <c r="A18" s="1057"/>
      <c r="B18" s="652" t="s">
        <v>29</v>
      </c>
      <c r="C18" s="1051" t="s">
        <v>47</v>
      </c>
      <c r="D18" s="1051"/>
      <c r="E18" s="1051"/>
      <c r="F18" s="1050"/>
      <c r="G18" s="1062" t="s">
        <v>47</v>
      </c>
      <c r="H18" s="1062"/>
      <c r="I18" s="1062"/>
      <c r="J18" s="1062"/>
      <c r="K18" s="1062"/>
      <c r="L18" s="1062"/>
      <c r="M18" s="1062"/>
      <c r="N18" s="1062"/>
      <c r="O18" s="1062"/>
      <c r="P18" s="1062"/>
      <c r="Q18" s="1034"/>
      <c r="R18" s="1034"/>
      <c r="S18" s="1034"/>
      <c r="T18" s="1034"/>
      <c r="U18" s="1034"/>
      <c r="V18" s="1034"/>
      <c r="W18" s="1034"/>
      <c r="X18" s="1034"/>
      <c r="Y18" s="1035"/>
      <c r="Z18" s="1035"/>
      <c r="AB18" s="577" t="s">
        <v>84</v>
      </c>
      <c r="AC18" s="577">
        <v>45</v>
      </c>
      <c r="AD18" s="576" t="s">
        <v>134</v>
      </c>
      <c r="AE18" s="576"/>
    </row>
    <row r="19" spans="1:31" ht="30.75" customHeight="1">
      <c r="A19" s="1057" t="s">
        <v>34</v>
      </c>
      <c r="B19" s="652" t="s">
        <v>28</v>
      </c>
      <c r="C19" s="1036" t="s">
        <v>71</v>
      </c>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B19" s="577" t="s">
        <v>85</v>
      </c>
      <c r="AC19" s="577"/>
      <c r="AD19" s="576" t="s">
        <v>134</v>
      </c>
      <c r="AE19" s="576"/>
    </row>
    <row r="20" spans="1:31" ht="30.75" customHeight="1" thickBot="1">
      <c r="A20" s="1061"/>
      <c r="B20" s="655" t="s">
        <v>29</v>
      </c>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B20" s="577" t="s">
        <v>86</v>
      </c>
      <c r="AC20" s="577">
        <v>16</v>
      </c>
      <c r="AD20" s="576" t="s">
        <v>134</v>
      </c>
      <c r="AE20" s="576"/>
    </row>
    <row r="21" spans="1:31" ht="15.75" customHeight="1" thickTop="1">
      <c r="A21" s="1060" t="s">
        <v>382</v>
      </c>
      <c r="B21" s="1060"/>
      <c r="C21" s="1060"/>
      <c r="D21" s="1060"/>
      <c r="E21" s="1060"/>
      <c r="F21" s="1060"/>
      <c r="G21" s="1060"/>
      <c r="H21" s="1060"/>
      <c r="I21" s="1060"/>
      <c r="J21" s="1060"/>
      <c r="K21" s="1060"/>
      <c r="L21" s="1060"/>
      <c r="M21" s="1060"/>
      <c r="N21" s="1060"/>
      <c r="O21" s="1060"/>
      <c r="P21" s="1060"/>
      <c r="Q21" s="1060"/>
      <c r="R21" s="1060"/>
      <c r="S21" s="1060"/>
      <c r="T21" s="1060"/>
      <c r="U21" s="1060"/>
      <c r="V21" s="1060"/>
      <c r="W21" s="690"/>
      <c r="X21" s="690"/>
      <c r="Y21" s="690"/>
      <c r="Z21" s="690"/>
      <c r="AB21" s="577" t="s">
        <v>87</v>
      </c>
      <c r="AC21" s="577"/>
      <c r="AD21" s="576" t="s">
        <v>134</v>
      </c>
      <c r="AE21" s="576"/>
    </row>
    <row r="22" spans="1:31" ht="18.75" customHeight="1">
      <c r="A22" s="578"/>
      <c r="B22" s="579"/>
      <c r="C22" s="579"/>
      <c r="D22" s="579"/>
      <c r="E22" s="579"/>
      <c r="F22" s="580"/>
      <c r="G22" s="580"/>
      <c r="H22" s="580"/>
      <c r="I22" s="580"/>
      <c r="J22" s="580"/>
      <c r="K22" s="580"/>
      <c r="L22" s="580"/>
      <c r="M22" s="580"/>
      <c r="N22" s="580"/>
      <c r="O22" s="581"/>
      <c r="P22" s="581"/>
      <c r="Q22" s="821" t="s">
        <v>463</v>
      </c>
      <c r="R22" s="821"/>
      <c r="S22" s="821"/>
      <c r="T22" s="821"/>
      <c r="U22" s="821"/>
      <c r="V22" s="821"/>
      <c r="W22" s="821"/>
      <c r="X22" s="677"/>
      <c r="Y22" s="677"/>
      <c r="Z22" s="677"/>
      <c r="AB22" s="575" t="s">
        <v>105</v>
      </c>
      <c r="AC22" s="576">
        <v>45</v>
      </c>
      <c r="AD22" s="576" t="s">
        <v>134</v>
      </c>
      <c r="AE22" s="576"/>
    </row>
    <row r="23" spans="1:30" ht="15.75">
      <c r="A23" s="582"/>
      <c r="B23" s="580"/>
      <c r="C23" s="580"/>
      <c r="D23" s="580"/>
      <c r="E23" s="580"/>
      <c r="F23" s="582"/>
      <c r="G23" s="582"/>
      <c r="H23" s="580"/>
      <c r="I23" s="582"/>
      <c r="J23" s="580"/>
      <c r="K23" s="580"/>
      <c r="L23" s="580"/>
      <c r="M23" s="580"/>
      <c r="N23" s="580"/>
      <c r="O23" s="583"/>
      <c r="P23" s="583"/>
      <c r="Q23" s="822" t="s">
        <v>464</v>
      </c>
      <c r="R23" s="822"/>
      <c r="S23" s="822"/>
      <c r="T23" s="822"/>
      <c r="U23" s="822"/>
      <c r="V23" s="822"/>
      <c r="W23" s="822"/>
      <c r="X23" s="689"/>
      <c r="Y23" s="689"/>
      <c r="Z23" s="689"/>
      <c r="AB23" s="575" t="s">
        <v>108</v>
      </c>
      <c r="AC23" s="576">
        <f>SUM(AC8:AC22)</f>
        <v>503</v>
      </c>
      <c r="AD23" s="576"/>
    </row>
    <row r="24" spans="28:30" ht="7.5" customHeight="1">
      <c r="AB24" s="577" t="s">
        <v>109</v>
      </c>
      <c r="AC24" s="576">
        <f>(1620+1140)/5</f>
        <v>552</v>
      </c>
      <c r="AD24" s="576"/>
    </row>
    <row r="25" spans="17:26" ht="11.25">
      <c r="Q25" s="1063" t="s">
        <v>72</v>
      </c>
      <c r="R25" s="1063"/>
      <c r="S25" s="1063"/>
      <c r="T25" s="1063"/>
      <c r="U25" s="1063"/>
      <c r="V25" s="1063"/>
      <c r="W25" s="688"/>
      <c r="X25" s="688"/>
      <c r="Y25" s="688"/>
      <c r="Z25" s="688"/>
    </row>
    <row r="28" ht="11.25">
      <c r="S28" s="584"/>
    </row>
    <row r="29" ht="11.25">
      <c r="AB29" s="573">
        <f>6*4</f>
        <v>24</v>
      </c>
    </row>
    <row r="31" spans="7:10" ht="11.25">
      <c r="G31" s="575"/>
      <c r="H31" s="576"/>
      <c r="I31" s="576"/>
      <c r="J31" s="576"/>
    </row>
    <row r="32" spans="7:10" ht="11.25">
      <c r="G32" s="575"/>
      <c r="H32" s="576"/>
      <c r="I32" s="576"/>
      <c r="J32" s="576"/>
    </row>
    <row r="33" spans="7:10" ht="11.25">
      <c r="G33" s="575"/>
      <c r="H33" s="576"/>
      <c r="I33" s="576"/>
      <c r="J33" s="576"/>
    </row>
    <row r="34" spans="7:10" ht="11.25">
      <c r="G34" s="575"/>
      <c r="H34" s="576"/>
      <c r="I34" s="576"/>
      <c r="J34" s="576"/>
    </row>
    <row r="35" spans="7:10" ht="11.25">
      <c r="G35" s="575"/>
      <c r="H35" s="576"/>
      <c r="I35" s="576"/>
      <c r="J35" s="576"/>
    </row>
    <row r="36" spans="7:10" ht="11.25">
      <c r="G36" s="575"/>
      <c r="H36" s="576"/>
      <c r="I36" s="576"/>
      <c r="J36" s="576"/>
    </row>
    <row r="37" spans="7:10" ht="11.25">
      <c r="G37" s="575"/>
      <c r="H37" s="576"/>
      <c r="I37" s="576"/>
      <c r="J37" s="576"/>
    </row>
    <row r="38" spans="7:10" ht="11.25">
      <c r="G38" s="577"/>
      <c r="H38" s="577"/>
      <c r="I38" s="576"/>
      <c r="J38" s="576"/>
    </row>
    <row r="39" spans="7:10" ht="11.25">
      <c r="G39" s="577"/>
      <c r="H39" s="577"/>
      <c r="I39" s="576"/>
      <c r="J39" s="576"/>
    </row>
    <row r="40" spans="7:10" ht="11.25">
      <c r="G40" s="577"/>
      <c r="H40" s="577"/>
      <c r="I40" s="576"/>
      <c r="J40" s="576"/>
    </row>
    <row r="41" spans="7:10" ht="11.25">
      <c r="G41" s="577"/>
      <c r="H41" s="577"/>
      <c r="I41" s="576"/>
      <c r="J41" s="576"/>
    </row>
    <row r="42" spans="7:10" ht="11.25">
      <c r="G42" s="577"/>
      <c r="H42" s="577"/>
      <c r="I42" s="576"/>
      <c r="J42" s="576"/>
    </row>
    <row r="43" spans="7:10" ht="11.25">
      <c r="G43" s="577"/>
      <c r="H43" s="577"/>
      <c r="I43" s="576"/>
      <c r="J43" s="576"/>
    </row>
    <row r="44" spans="7:10" ht="11.25">
      <c r="G44" s="577"/>
      <c r="H44" s="577"/>
      <c r="I44" s="576"/>
      <c r="J44" s="576"/>
    </row>
    <row r="45" spans="7:10" ht="11.25">
      <c r="G45" s="575"/>
      <c r="H45" s="576"/>
      <c r="I45" s="576"/>
      <c r="J45" s="576"/>
    </row>
    <row r="46" spans="7:10" ht="11.25">
      <c r="G46" s="575"/>
      <c r="H46" s="576"/>
      <c r="I46" s="576"/>
      <c r="J46" s="576"/>
    </row>
  </sheetData>
  <sheetProtection/>
  <mergeCells count="68">
    <mergeCell ref="Q23:W23"/>
    <mergeCell ref="N1:V1"/>
    <mergeCell ref="A2:K2"/>
    <mergeCell ref="N2:V2"/>
    <mergeCell ref="A11:A12"/>
    <mergeCell ref="A3:V3"/>
    <mergeCell ref="A1:K1"/>
    <mergeCell ref="C11:E11"/>
    <mergeCell ref="G11:M11"/>
    <mergeCell ref="N6:R6"/>
    <mergeCell ref="B4:AA4"/>
    <mergeCell ref="S6:V6"/>
    <mergeCell ref="A15:A16"/>
    <mergeCell ref="O15:P15"/>
    <mergeCell ref="G10:N10"/>
    <mergeCell ref="F13:F14"/>
    <mergeCell ref="C14:E14"/>
    <mergeCell ref="F11:F12"/>
    <mergeCell ref="G13:M13"/>
    <mergeCell ref="C15:D16"/>
    <mergeCell ref="Q25:V25"/>
    <mergeCell ref="A6:B6"/>
    <mergeCell ref="C6:E6"/>
    <mergeCell ref="F6:I6"/>
    <mergeCell ref="J6:M6"/>
    <mergeCell ref="A7:B7"/>
    <mergeCell ref="A13:A14"/>
    <mergeCell ref="G12:M12"/>
    <mergeCell ref="A8:B8"/>
    <mergeCell ref="Q22:W22"/>
    <mergeCell ref="A21:V21"/>
    <mergeCell ref="A17:A18"/>
    <mergeCell ref="A19:A20"/>
    <mergeCell ref="F17:F18"/>
    <mergeCell ref="G17:P17"/>
    <mergeCell ref="G18:P18"/>
    <mergeCell ref="C17:E17"/>
    <mergeCell ref="C18:E18"/>
    <mergeCell ref="A5:V5"/>
    <mergeCell ref="C9:E9"/>
    <mergeCell ref="C10:E10"/>
    <mergeCell ref="G15:N15"/>
    <mergeCell ref="A9:A10"/>
    <mergeCell ref="G14:N14"/>
    <mergeCell ref="F15:F16"/>
    <mergeCell ref="O10:P10"/>
    <mergeCell ref="Q10:X10"/>
    <mergeCell ref="W6:Z6"/>
    <mergeCell ref="AB7:AC7"/>
    <mergeCell ref="C13:D13"/>
    <mergeCell ref="F9:F10"/>
    <mergeCell ref="C12:E12"/>
    <mergeCell ref="G16:P16"/>
    <mergeCell ref="O12:P12"/>
    <mergeCell ref="N11:U11"/>
    <mergeCell ref="Y10:Z10"/>
    <mergeCell ref="H9:Z9"/>
    <mergeCell ref="O13:P14"/>
    <mergeCell ref="Q13:Y14"/>
    <mergeCell ref="Z13:Z14"/>
    <mergeCell ref="V11:Z11"/>
    <mergeCell ref="Q15:X16"/>
    <mergeCell ref="Y15:Z16"/>
    <mergeCell ref="Q17:X18"/>
    <mergeCell ref="Y17:Z18"/>
    <mergeCell ref="C19:Z20"/>
    <mergeCell ref="Q12:V12"/>
    <mergeCell ref="W12:Z12"/>
  </mergeCells>
  <printOptions/>
  <pageMargins left="0.25" right="0.25" top="0.75" bottom="0.75" header="0.3" footer="0.3"/>
  <pageSetup fitToHeight="0" fitToWidth="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van sy nghi</cp:lastModifiedBy>
  <cp:lastPrinted>2018-11-23T02:20:36Z</cp:lastPrinted>
  <dcterms:created xsi:type="dcterms:W3CDTF">2011-08-26T02:59:35Z</dcterms:created>
  <dcterms:modified xsi:type="dcterms:W3CDTF">2018-12-25T04:26:42Z</dcterms:modified>
  <cp:category/>
  <cp:version/>
  <cp:contentType/>
  <cp:contentStatus/>
</cp:coreProperties>
</file>